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tabRatio="791" firstSheet="4" activeTab="11"/>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Données efficacité energétique" sheetId="20" state="hidden" r:id="rId8"/>
    <sheet name="Tableau 3 Evolution besoins RC " sheetId="10" r:id="rId9"/>
    <sheet name="Tableau 4 Impact subvention" sheetId="13" r:id="rId10"/>
    <sheet name="Tableau 5 plan d'appro" sheetId="14" r:id="rId11"/>
    <sheet name="Tableau 6 Tableau des DN" sheetId="18" r:id="rId12"/>
    <sheet name="Tableau 7 couts exploitation" sheetId="16" r:id="rId13"/>
    <sheet name="Tableau 8 hauteur cheminées" sheetId="22" r:id="rId14"/>
    <sheet name="9 Déficit de financement" sheetId="23" r:id="rId15"/>
    <sheet name="Tableau 4 Décomposition métrés" sheetId="11" state="hidden" r:id="rId16"/>
  </sheets>
  <externalReferences>
    <externalReference r:id="rId17"/>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10">'Tableau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4">#REF!</definedName>
    <definedName name="appoint" localSheetId="11">#REF!</definedName>
    <definedName name="appoint">#REF!</definedName>
    <definedName name="Besoins_utiles_projet">'[1]caractéristiques projet'!$D$12</definedName>
    <definedName name="combustible" localSheetId="4">#REF!</definedName>
    <definedName name="combustible" localSheetId="11">#REF!</definedName>
    <definedName name="combustible">#REF!</definedName>
    <definedName name="Création_chauff_app" localSheetId="4">'[1]caractéristiques projet'!#REF!</definedName>
    <definedName name="Création_chauff_app" localSheetId="11">'[1]caractéristiques projet'!#REF!</definedName>
    <definedName name="Création_chauff_app">'[1]caractéristiques projet'!#REF!</definedName>
    <definedName name="essai" localSheetId="4">#REF!</definedName>
    <definedName name="essai" localSheetId="11">#REF!</definedName>
    <definedName name="essai">#REF!</definedName>
    <definedName name="filtration" localSheetId="4">#REF!</definedName>
    <definedName name="filtration" localSheetId="11">#REF!</definedName>
    <definedName name="filtration">#REF!</definedName>
    <definedName name="Grande" localSheetId="4">#REF!</definedName>
    <definedName name="Grande" localSheetId="11">#REF!</definedName>
    <definedName name="Grande">#REF!</definedName>
    <definedName name="nb_nvle_ss">'[1]caractéristiques projet'!$D$34</definedName>
    <definedName name="ouinon" localSheetId="4">#REF!</definedName>
    <definedName name="ouinon" localSheetId="11">#REF!</definedName>
    <definedName name="ouinon">#REF!</definedName>
    <definedName name="parametres" localSheetId="4">#REF!</definedName>
    <definedName name="parametres" localSheetId="11">#REF!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4">'[1]caractéristiques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4">#REF!</definedName>
    <definedName name="reseau" localSheetId="11">#REF!</definedName>
    <definedName name="reseau">#REF!</definedName>
    <definedName name="Statut_investisseur">'[1]caractéristiques projet'!$D$10</definedName>
    <definedName name="type_de_projet" localSheetId="4">#REF!</definedName>
    <definedName name="type_de_projet" localSheetId="11">#REF!</definedName>
    <definedName name="type_de_projet">#REF!</definedName>
    <definedName name="type_investisseur" localSheetId="4">#REF!</definedName>
    <definedName name="type_investisseur" localSheetId="11">#REF!</definedName>
    <definedName name="type_investisseur">#REF!</definedName>
    <definedName name="Type_projet">'[1]caractéristiques projet'!$D$9</definedName>
    <definedName name="Ventes_clients" localSheetId="4">'[1]caractéristiques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8" l="1"/>
  <c r="E20" i="8"/>
  <c r="V41" i="23"/>
  <c r="B41" i="23"/>
  <c r="U35" i="23"/>
  <c r="T35" i="23"/>
  <c r="S35" i="23"/>
  <c r="R35" i="23"/>
  <c r="Q35" i="23"/>
  <c r="P35" i="23"/>
  <c r="O35" i="23"/>
  <c r="N35" i="23"/>
  <c r="M35" i="23"/>
  <c r="L35" i="23"/>
  <c r="K35" i="23"/>
  <c r="J35" i="23"/>
  <c r="I35" i="23"/>
  <c r="H35" i="23"/>
  <c r="G35" i="23"/>
  <c r="F35" i="23"/>
  <c r="V35" i="23" s="1"/>
  <c r="E35" i="23"/>
  <c r="D35" i="23"/>
  <c r="C35" i="23"/>
  <c r="B35" i="23"/>
  <c r="U33" i="23"/>
  <c r="T33" i="23"/>
  <c r="S33" i="23"/>
  <c r="R33" i="23"/>
  <c r="Q33" i="23"/>
  <c r="P33" i="23"/>
  <c r="O33" i="23"/>
  <c r="N33" i="23"/>
  <c r="M33" i="23"/>
  <c r="L33" i="23"/>
  <c r="K33" i="23"/>
  <c r="K37" i="23" s="1"/>
  <c r="K39" i="23" s="1"/>
  <c r="J33" i="23"/>
  <c r="I33" i="23"/>
  <c r="H33" i="23"/>
  <c r="G33" i="23"/>
  <c r="F33" i="23"/>
  <c r="E33" i="23"/>
  <c r="D33" i="23"/>
  <c r="C33" i="23"/>
  <c r="V33" i="23" s="1"/>
  <c r="B33" i="23"/>
  <c r="B31" i="23"/>
  <c r="V31" i="23" s="1"/>
  <c r="U29" i="23"/>
  <c r="U37" i="23" s="1"/>
  <c r="U39" i="23" s="1"/>
  <c r="U43" i="23" s="1"/>
  <c r="U44" i="23" s="1"/>
  <c r="T29" i="23"/>
  <c r="S29" i="23"/>
  <c r="R29" i="23"/>
  <c r="Q29" i="23"/>
  <c r="P29" i="23"/>
  <c r="P37" i="23" s="1"/>
  <c r="P39" i="23" s="1"/>
  <c r="O29" i="23"/>
  <c r="O37" i="23" s="1"/>
  <c r="O39" i="23" s="1"/>
  <c r="O43" i="23" s="1"/>
  <c r="O44" i="23" s="1"/>
  <c r="N29" i="23"/>
  <c r="N37" i="23" s="1"/>
  <c r="N39" i="23" s="1"/>
  <c r="N43" i="23" s="1"/>
  <c r="N44" i="23" s="1"/>
  <c r="M29" i="23"/>
  <c r="M37" i="23" s="1"/>
  <c r="M39" i="23" s="1"/>
  <c r="M43" i="23" s="1"/>
  <c r="M44" i="23" s="1"/>
  <c r="L29" i="23"/>
  <c r="K29" i="23"/>
  <c r="J29" i="23"/>
  <c r="I29" i="23"/>
  <c r="H29" i="23"/>
  <c r="H37" i="23" s="1"/>
  <c r="H39" i="23" s="1"/>
  <c r="G29" i="23"/>
  <c r="G37" i="23" s="1"/>
  <c r="G39" i="23" s="1"/>
  <c r="G43" i="23" s="1"/>
  <c r="G44" i="23" s="1"/>
  <c r="F29" i="23"/>
  <c r="F37" i="23" s="1"/>
  <c r="F39" i="23" s="1"/>
  <c r="F43" i="23" s="1"/>
  <c r="F44" i="23" s="1"/>
  <c r="E29" i="23"/>
  <c r="E37" i="23" s="1"/>
  <c r="E39" i="23" s="1"/>
  <c r="E43" i="23" s="1"/>
  <c r="E44" i="23" s="1"/>
  <c r="D29" i="23"/>
  <c r="C29" i="23"/>
  <c r="B29" i="23"/>
  <c r="J43" i="23" l="1"/>
  <c r="J44" i="23" s="1"/>
  <c r="K43" i="23"/>
  <c r="K44" i="23" s="1"/>
  <c r="D43" i="23"/>
  <c r="D44" i="23" s="1"/>
  <c r="I37" i="23"/>
  <c r="I39" i="23" s="1"/>
  <c r="I43" i="23" s="1"/>
  <c r="I44" i="23" s="1"/>
  <c r="D37" i="23"/>
  <c r="D39" i="23" s="1"/>
  <c r="L37" i="23"/>
  <c r="L39" i="23" s="1"/>
  <c r="L43" i="23" s="1"/>
  <c r="L44" i="23" s="1"/>
  <c r="T37" i="23"/>
  <c r="T39" i="23" s="1"/>
  <c r="T43" i="23" s="1"/>
  <c r="T44" i="23" s="1"/>
  <c r="H43" i="23"/>
  <c r="H44" i="23" s="1"/>
  <c r="P43" i="23"/>
  <c r="P44" i="23" s="1"/>
  <c r="Q37" i="23"/>
  <c r="Q39" i="23" s="1"/>
  <c r="Q43" i="23" s="1"/>
  <c r="Q44" i="23" s="1"/>
  <c r="B37" i="23"/>
  <c r="S37" i="23"/>
  <c r="S39" i="23" s="1"/>
  <c r="S43" i="23" s="1"/>
  <c r="S44" i="23" s="1"/>
  <c r="R37" i="23"/>
  <c r="R39" i="23" s="1"/>
  <c r="R43" i="23" s="1"/>
  <c r="R44" i="23" s="1"/>
  <c r="J37" i="23"/>
  <c r="J39" i="23" s="1"/>
  <c r="C37" i="23"/>
  <c r="C39" i="23" s="1"/>
  <c r="C43" i="23" s="1"/>
  <c r="C44" i="23" s="1"/>
  <c r="B39" i="23" l="1"/>
  <c r="V37" i="23"/>
  <c r="V39" i="23" l="1"/>
  <c r="B43" i="23"/>
  <c r="A47" i="23" l="1"/>
  <c r="B44" i="23"/>
  <c r="V43" i="23"/>
  <c r="A49" i="23" l="1"/>
  <c r="V44" i="23"/>
  <c r="L4" i="9" l="1"/>
  <c r="M4" i="9" s="1"/>
  <c r="E26" i="20"/>
  <c r="E25" i="20"/>
  <c r="M5" i="9"/>
  <c r="M6" i="9"/>
  <c r="M7" i="9"/>
  <c r="M24" i="9"/>
  <c r="N24" i="9"/>
  <c r="L24" i="9"/>
  <c r="L7" i="9"/>
  <c r="Q29" i="20" l="1"/>
  <c r="B13" i="20"/>
  <c r="O30" i="9"/>
  <c r="O31" i="9"/>
  <c r="C8" i="9"/>
  <c r="H8" i="9"/>
  <c r="I8" i="9"/>
  <c r="G8" i="9"/>
  <c r="D13" i="22"/>
  <c r="S31" i="9"/>
  <c r="T31" i="9" s="1"/>
  <c r="S32" i="9"/>
  <c r="S33" i="9"/>
  <c r="T33" i="9" s="1"/>
  <c r="S34" i="9"/>
  <c r="T34" i="9" s="1"/>
  <c r="S35" i="9"/>
  <c r="T35" i="9" s="1"/>
  <c r="S36" i="9"/>
  <c r="T36" i="9" s="1"/>
  <c r="S30" i="9"/>
  <c r="T30" i="9" s="1"/>
  <c r="S37" i="9" l="1"/>
  <c r="T37" i="9" s="1"/>
  <c r="T32" i="9"/>
  <c r="R16" i="9"/>
  <c r="S16" i="9" s="1"/>
  <c r="R17" i="9"/>
  <c r="S17" i="9" s="1"/>
  <c r="R18" i="9"/>
  <c r="S18" i="9" s="1"/>
  <c r="R19" i="9"/>
  <c r="S19" i="9" s="1"/>
  <c r="R20" i="9"/>
  <c r="S20" i="9" s="1"/>
  <c r="R21" i="9"/>
  <c r="S21" i="9" s="1"/>
  <c r="R22" i="9"/>
  <c r="S22" i="9" s="1"/>
  <c r="R23" i="9"/>
  <c r="S23" i="9" s="1"/>
  <c r="R15" i="9"/>
  <c r="E32" i="20"/>
  <c r="L5" i="9"/>
  <c r="L6" i="9"/>
  <c r="S15" i="9" l="1"/>
  <c r="R24" i="9"/>
  <c r="S24" i="9" s="1"/>
  <c r="L8" i="9"/>
  <c r="P49" i="20"/>
  <c r="N49" i="20"/>
  <c r="M13" i="20"/>
  <c r="L13" i="20"/>
  <c r="K13" i="20"/>
  <c r="J13" i="20"/>
  <c r="I13" i="20"/>
  <c r="H13" i="20"/>
  <c r="G13" i="20"/>
  <c r="F13" i="20"/>
  <c r="E13" i="20"/>
  <c r="D13" i="20"/>
  <c r="C13" i="20"/>
  <c r="F26" i="20" l="1"/>
  <c r="F32" i="20"/>
  <c r="F27" i="20"/>
  <c r="G32" i="20"/>
  <c r="F25" i="20"/>
  <c r="E27" i="20"/>
  <c r="AO50" i="20"/>
  <c r="AP50" i="20"/>
  <c r="AQ50" i="20"/>
  <c r="AR50" i="20"/>
  <c r="AS50" i="20"/>
  <c r="AT50" i="20"/>
  <c r="AU50" i="20"/>
  <c r="AV50" i="20"/>
  <c r="AW50" i="20"/>
  <c r="AX50" i="20"/>
  <c r="AN50" i="20"/>
  <c r="F8" i="9"/>
  <c r="H5" i="9" l="1"/>
  <c r="H6" i="9"/>
  <c r="H7" i="9"/>
  <c r="H4" i="9"/>
  <c r="D8" i="9" l="1"/>
  <c r="E8" i="9"/>
  <c r="K24" i="9"/>
  <c r="O32" i="20"/>
  <c r="O28" i="20"/>
  <c r="O29" i="20"/>
  <c r="O30" i="20"/>
  <c r="O31" i="20"/>
  <c r="O27" i="20"/>
  <c r="J24" i="9" l="1"/>
  <c r="N16" i="9"/>
  <c r="N17" i="9"/>
  <c r="N18" i="9"/>
  <c r="N19" i="9"/>
  <c r="N20" i="9"/>
  <c r="N21" i="9"/>
  <c r="N22" i="9"/>
  <c r="N23" i="9"/>
  <c r="N15" i="9" l="1"/>
  <c r="K8" i="9" l="1"/>
  <c r="J8" i="9"/>
  <c r="Q24" i="9"/>
  <c r="Q32" i="9"/>
  <c r="R36" i="9"/>
  <c r="Q36" i="9"/>
  <c r="R32" i="9"/>
  <c r="R37" i="9" s="1"/>
  <c r="D6" i="18"/>
  <c r="D11" i="18"/>
  <c r="Q37" i="9" l="1"/>
  <c r="D20" i="18"/>
  <c r="D17" i="18"/>
  <c r="D14" i="18"/>
  <c r="D27" i="18"/>
  <c r="J36" i="9"/>
  <c r="J32" i="9"/>
  <c r="N36" i="9"/>
  <c r="M36" i="9"/>
  <c r="L36" i="9"/>
  <c r="K36" i="9"/>
  <c r="I36" i="9"/>
  <c r="H36" i="9"/>
  <c r="O35" i="9"/>
  <c r="O34" i="9"/>
  <c r="O33" i="9"/>
  <c r="N32" i="9"/>
  <c r="M32" i="9"/>
  <c r="L32" i="9"/>
  <c r="K32" i="9"/>
  <c r="I32" i="9"/>
  <c r="H32" i="9"/>
  <c r="E18" i="8"/>
  <c r="E15" i="8"/>
  <c r="F20" i="8"/>
  <c r="C18" i="11"/>
  <c r="C15" i="11"/>
  <c r="C12" i="11"/>
  <c r="C4" i="11"/>
  <c r="E36" i="8"/>
  <c r="F35" i="8"/>
  <c r="F33" i="8"/>
  <c r="F29" i="8"/>
  <c r="F25" i="8"/>
  <c r="F16" i="8"/>
  <c r="E19" i="8"/>
  <c r="E32" i="8"/>
  <c r="D14" i="8"/>
  <c r="F13" i="8"/>
  <c r="E12" i="8"/>
  <c r="D12" i="8"/>
  <c r="F11" i="8"/>
  <c r="F10" i="8"/>
  <c r="D9" i="8"/>
  <c r="F7" i="8"/>
  <c r="E6" i="8"/>
  <c r="F5" i="8"/>
  <c r="F4" i="8"/>
  <c r="F36" i="8"/>
  <c r="F32" i="8"/>
  <c r="E38" i="8"/>
  <c r="F38" i="8"/>
  <c r="E14" i="8"/>
  <c r="F15" i="8"/>
  <c r="E39" i="8"/>
  <c r="E9" i="8"/>
  <c r="I37" i="9" l="1"/>
  <c r="M37" i="9"/>
  <c r="N37" i="9"/>
  <c r="O32" i="9"/>
  <c r="J37" i="9"/>
  <c r="H37" i="9"/>
  <c r="L37" i="9"/>
  <c r="O36" i="9"/>
  <c r="K37" i="9"/>
  <c r="O37" i="9" s="1"/>
  <c r="P24" i="9" l="1"/>
</calcChain>
</file>

<file path=xl/comments1.xml><?xml version="1.0" encoding="utf-8"?>
<comments xmlns="http://schemas.openxmlformats.org/spreadsheetml/2006/main">
  <authors>
    <author>Auteur</author>
  </authors>
  <commentList>
    <comment ref="C10" authorId="0" shapeId="0">
      <text>
        <r>
          <rPr>
            <b/>
            <sz val="9"/>
            <color indexed="81"/>
            <rFont val="Tahoma"/>
            <family val="2"/>
          </rPr>
          <t>Auteur:</t>
        </r>
        <r>
          <rPr>
            <sz val="9"/>
            <color indexed="81"/>
            <rFont val="Tahoma"/>
            <family val="2"/>
          </rPr>
          <t xml:space="preserve">
uniquement RC au sens juridique ?
</t>
        </r>
      </text>
    </comment>
  </commentList>
</comments>
</file>

<file path=xl/comments2.xml><?xml version="1.0" encoding="utf-8"?>
<comments xmlns="http://schemas.openxmlformats.org/spreadsheetml/2006/main">
  <authors>
    <author>Auteur</author>
  </authors>
  <commentList>
    <comment ref="F10" authorId="0" shapeId="0">
      <text>
        <r>
          <rPr>
            <b/>
            <sz val="9"/>
            <color indexed="81"/>
            <rFont val="Tahoma"/>
            <family val="2"/>
          </rPr>
          <t>Auteur:</t>
        </r>
        <r>
          <rPr>
            <sz val="9"/>
            <color indexed="81"/>
            <rFont val="Tahoma"/>
            <family val="2"/>
          </rPr>
          <t xml:space="preserve">
uniquement RC au sens juridique ?
</t>
        </r>
      </text>
    </comment>
  </commentList>
</comments>
</file>

<file path=xl/comments3.xml><?xml version="1.0" encoding="utf-8"?>
<comments xmlns="http://schemas.openxmlformats.org/spreadsheetml/2006/main">
  <authors>
    <author>Auteur</author>
  </authors>
  <commentList>
    <comment ref="G10" authorId="0" shapeId="0">
      <text>
        <r>
          <rPr>
            <b/>
            <sz val="9"/>
            <color indexed="81"/>
            <rFont val="Tahoma"/>
            <family val="2"/>
          </rPr>
          <t>Auteur:</t>
        </r>
        <r>
          <rPr>
            <sz val="9"/>
            <color indexed="81"/>
            <rFont val="Tahoma"/>
            <family val="2"/>
          </rPr>
          <t xml:space="preserve">
uniquement RC au sens juridique ?
</t>
        </r>
      </text>
    </comment>
  </commentList>
</comments>
</file>

<file path=xl/comments4.xml><?xml version="1.0" encoding="utf-8"?>
<comments xmlns="http://schemas.openxmlformats.org/spreadsheetml/2006/main">
  <authors>
    <author>Auteur</author>
  </authors>
  <commentList>
    <comment ref="B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Ajout aout 2023</t>
        </r>
      </text>
    </comment>
    <comment ref="E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Rougis si conso au-delà du plafond</t>
        </r>
      </text>
    </comment>
    <comment ref="L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 ref="M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r>
      </text>
    </comment>
    <comment ref="R1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 ref="J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Supression "avant réhabilitation…"</t>
        </r>
      </text>
    </comment>
    <comment ref="K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Ajout "à l'issue des travaux"</t>
        </r>
      </text>
    </comment>
    <comment ref="S29"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Seuil d'efficacité énergétique</t>
        </r>
      </text>
    </comment>
  </commentList>
</comments>
</file>

<file path=xl/comments5.xml><?xml version="1.0" encoding="utf-8"?>
<comments xmlns="http://schemas.openxmlformats.org/spreadsheetml/2006/main">
  <authors>
    <author>Auteur</author>
  </authors>
  <commentList>
    <comment ref="B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Sources données: CEREN 2021</t>
        </r>
      </text>
    </comment>
  </commentList>
</comments>
</file>

<file path=xl/comments6.xml><?xml version="1.0" encoding="utf-8"?>
<comments xmlns="http://schemas.openxmlformats.org/spreadsheetml/2006/main">
  <authors>
    <author>Auteur</author>
  </authors>
  <commentList>
    <comment ref="A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Ajout des prix en fonction du taux d'aide</t>
        </r>
      </text>
    </comment>
  </commentList>
</comments>
</file>

<file path=xl/comments7.xml><?xml version="1.0" encoding="utf-8"?>
<comments xmlns="http://schemas.openxmlformats.org/spreadsheetml/2006/main">
  <authors>
    <author>Auteur</author>
  </authors>
  <commentList>
    <comment ref="B11"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Ajout de la tranche DN300-400
</t>
        </r>
      </text>
    </comment>
  </commentList>
</comments>
</file>

<file path=xl/sharedStrings.xml><?xml version="1.0" encoding="utf-8"?>
<sst xmlns="http://schemas.openxmlformats.org/spreadsheetml/2006/main" count="2010" uniqueCount="645">
  <si>
    <t>Dossier de demande d'aide</t>
  </si>
  <si>
    <t>Volet adminstratif (fichier Word)</t>
  </si>
  <si>
    <t>Volet technique biomasse - fichier word</t>
  </si>
  <si>
    <t>Volet technique biomasse - fichier Excel (pièce n°5)</t>
  </si>
  <si>
    <t>Volet technique biomasse plan appro - fichier Excel (pièce n°3)</t>
  </si>
  <si>
    <t>Volet financier (fichier Excel)</t>
  </si>
  <si>
    <t>Volet Technique :</t>
  </si>
  <si>
    <t>n°</t>
  </si>
  <si>
    <t>Documents ou informations demandées</t>
  </si>
  <si>
    <t>Documents ou informations demandées uniquement si réseau de chaleur</t>
  </si>
  <si>
    <t>Pièce à joindre au dossier</t>
  </si>
  <si>
    <t>Tableau volet technique (fichier Excel)</t>
  </si>
  <si>
    <t>Option ou uniquement si typologie dossier particulier</t>
  </si>
  <si>
    <t>Indispensable dossier forfait</t>
  </si>
  <si>
    <t>Chapitre du dossier Word</t>
  </si>
  <si>
    <t>Sous-chapitre du dossier Word</t>
  </si>
  <si>
    <t>Synthèse du projet</t>
  </si>
  <si>
    <t>X</t>
  </si>
  <si>
    <t>Objet de l'opération</t>
  </si>
  <si>
    <t>Présentation du maître d'ouvrage</t>
  </si>
  <si>
    <t>Contexte du Projet</t>
  </si>
  <si>
    <t>Cadre de l'opération</t>
  </si>
  <si>
    <t>Schéma de l'organisation</t>
  </si>
  <si>
    <t>Description échanges abonnées/collectivité/exploitant</t>
  </si>
  <si>
    <t>RC</t>
  </si>
  <si>
    <t>Descriptif de la situation existante</t>
  </si>
  <si>
    <t>Intégration au territoire, historique de la situation existante</t>
  </si>
  <si>
    <t>Argumentaire sur l’intérêt du projet par rapport à la situation actuelle et les perspectives</t>
  </si>
  <si>
    <t>Décrire succinctement les actions et études de faisabilité réalisées pour le montage du projet</t>
  </si>
  <si>
    <t>Action et études de faisabilité montage projet</t>
  </si>
  <si>
    <t>Indiquer le / les bureaux d’études ayant réalisés les études de faisabilité du projet, ainsi que l’AMO éventuel</t>
  </si>
  <si>
    <t>Joindre l’étude de faisabilité du projet</t>
  </si>
  <si>
    <t>Pièce 1</t>
  </si>
  <si>
    <t>Joindre l’étude de faisabilité conforme "Guide de création d’un réseau de chaleur" ou schéma directeur (moins de 5 ans) en cas d’extension de réseau de chaleur</t>
  </si>
  <si>
    <t>?</t>
  </si>
  <si>
    <t>Décrire les actions d’économie d’énergie déjà mises en œuvre (calendrier, patrimoine visé, …)</t>
  </si>
  <si>
    <t>Démarche d’économie d’énergie et description des besoins thermiques actuels et futurs.</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</si>
  <si>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</si>
  <si>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</si>
  <si>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</si>
  <si>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</si>
  <si>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Pièce 2</t>
  </si>
  <si>
    <t>Descriptif succint des objectifs énergétiques</t>
  </si>
  <si>
    <t>Objectifs attendus de l'opération</t>
  </si>
  <si>
    <t>Descriptif succint des objectifs environnementals</t>
  </si>
  <si>
    <t>Descriptif succint des objectifs économiques</t>
  </si>
  <si>
    <t>Descriptif succint des objectifs sociaux</t>
  </si>
  <si>
    <t>Insérer le tableau récapitulatif des besoins (avec différents raccordements pour RC)</t>
  </si>
  <si>
    <t>Tableau 2.1 (RC) ou Tableau 2.2 (Chaufferie dédiée)</t>
  </si>
  <si>
    <t>Description de l’opération</t>
  </si>
  <si>
    <t>Description des besoins thermiques</t>
  </si>
  <si>
    <t>Insérer un graphique de répartition des besoins part type d’usager (tertiaire, santé, éducation, logement …)</t>
  </si>
  <si>
    <t>Insérer Tableau d’évolution des besoins dans le cas d’une montée en puissance progressive de l’installation</t>
  </si>
  <si>
    <t>Tableau 3</t>
  </si>
  <si>
    <t>Option</t>
  </si>
  <si>
    <t>Décrire l’évolution des besoins dans le cas d’une montée en puissance progressive de l’installation</t>
  </si>
  <si>
    <t>Insérer Tableau de simulation de l’impact du montant de l’aide sur le prix de la chaleur vendue aux abonnés</t>
  </si>
  <si>
    <t>Tableau 7</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</si>
  <si>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</si>
  <si>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Détailler le dimensionnement des équipements biomasse et d’appoint / secours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</si>
  <si>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</si>
  <si>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</si>
  <si>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synthétique des éléments constituant l’installation </t>
  </si>
  <si>
    <t xml:space="preserve">Descriptif technique de l'installation et de ses performances </t>
  </si>
  <si>
    <t xml:space="preserve">Mettre en valeur les innovations et préciser le nom des principaux équipementiers </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</si>
  <si>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</si>
  <si>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</si>
  <si>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</si>
  <si>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Pièce 3</t>
  </si>
  <si>
    <t>Mode d'approvisionnement en ressources EnR&amp;R</t>
  </si>
  <si>
    <t>Compléter tableau synthétique approvisionnement</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</si>
  <si>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</si>
  <si>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</si>
  <si>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</si>
  <si>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</si>
  <si>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Pièce 4</t>
  </si>
  <si>
    <t>Joindre éventuellement éléments complémentaires éventuels concernant le plan d'approvisionnement</t>
  </si>
  <si>
    <t xml:space="preserve">Insérer tableau description production et réseau de chaleur </t>
  </si>
  <si>
    <t>Tableau 1</t>
  </si>
  <si>
    <t>Bilan énergétique avant et après opération</t>
  </si>
  <si>
    <t>Relevé de mesures de la sonde la plus proche sur 3 ans</t>
  </si>
  <si>
    <t>Qualité de l’air</t>
  </si>
  <si>
    <t>Préciser l’existence d’établissements recevant du public à risque</t>
  </si>
  <si>
    <t>Insérer une carte où l’on visualise ces établissements et le rayon de 500 m autour de la chaufferie.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</si>
  <si>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</si>
  <si>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</si>
  <si>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</si>
  <si>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</si>
  <si>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Joindre éventuellement éléments complémentaires éventuels concernant la qualité de l'air (étude d'imapct,…)</t>
  </si>
  <si>
    <t>Pièce 7</t>
  </si>
  <si>
    <t>Présenter le mode de collecte et de valorisation (ou/et traitement) des différents types de cendres collectées</t>
  </si>
  <si>
    <t>Cendres</t>
  </si>
  <si>
    <t>Décrire le système de comptage destiné à assurer le suivi du fonctionnement et des performances des installations, et de vérifier la quantité d’énergie effectivement valorisée</t>
  </si>
  <si>
    <t>Comptage</t>
  </si>
  <si>
    <t>Préciser sur le schéma de principe du système de récupération l’implantation des compteurs d’énergie</t>
  </si>
  <si>
    <t>Joindre un schéma précis de comptage du projet</t>
  </si>
  <si>
    <t>Insérer tableau décomposition des DN</t>
  </si>
  <si>
    <t>Tableau 4</t>
  </si>
  <si>
    <t>Réseau de chaleur</t>
  </si>
  <si>
    <t xml:space="preserve">Insérer une description des travaux et détailler les travaux spécifiques </t>
  </si>
  <si>
    <t>Insérer ou joindre un schéma simplifié du réseau de distribution avec la localisation des productions</t>
  </si>
  <si>
    <t>pièce 9</t>
  </si>
  <si>
    <t>Insérer ou joindre un plan d’implantation du réseau avec localisation des zones raccordées suivant une nomenclature cohérente avec le descriptif général, en vue aérienne</t>
  </si>
  <si>
    <t>pièce 10</t>
  </si>
  <si>
    <t>Insérer ou joindre une note spécifique sur les mesures d’efficacité énergétique et d’optimisation du bilan environnemental dans la conception et la gestion du réseau de chaleur</t>
  </si>
  <si>
    <t>pièce 12</t>
  </si>
  <si>
    <t>Joindre un schéma hydraulique détaillé de la production et du réseau.</t>
  </si>
  <si>
    <t>pièce 11</t>
  </si>
  <si>
    <t>Vérification des critères d’éligibilité</t>
  </si>
  <si>
    <t>Plan du réseau vectorisé au format PDF, ainsi qu’une version AUTOCAD, avec mention des DN</t>
  </si>
  <si>
    <t>pièce 8</t>
  </si>
  <si>
    <t>Contrat de concession et avenants en format pdf</t>
  </si>
  <si>
    <t>pièce 13</t>
  </si>
  <si>
    <t>La page scannée du contrat de concession où se situent la signature et la date de signature de celle-ci</t>
  </si>
  <si>
    <t>pièce 14</t>
  </si>
  <si>
    <t>Attestation d’engagement de réponse à l’enquête de branche annuelle SNCU sur les réseaux de chaleur : cette attestation comprendra les coordonnées complètes du contact en charge de la réponse à l’enquête de branche</t>
  </si>
  <si>
    <t>pièce 15</t>
  </si>
  <si>
    <t>Attestation de vérification de l'encadrement Européen  sur les réseaux de distribution</t>
  </si>
  <si>
    <t>pièce 16</t>
  </si>
  <si>
    <t>Compte d’exploitation/plan d’affaires de la Concession. Doivent figurer le détail des charges ainsi que l’EBE, le résultat net, le TRI et la VAN</t>
  </si>
  <si>
    <t>pièce 17</t>
  </si>
  <si>
    <t>Compte d’exploitation sur 20 ans selon modèle ADEME annexé au dossier (Tableau n°8 CEP modèle ADEME)</t>
  </si>
  <si>
    <t>pièce 18</t>
  </si>
  <si>
    <t>Tableau 8</t>
  </si>
  <si>
    <t>Insérer un calendrier de réalisation faisant apparaître toutes les tranches de travaux</t>
  </si>
  <si>
    <t>Suivi et planning prévisionnel</t>
  </si>
  <si>
    <t xml:space="preserve">Indiquer les grandes étapes du projet ainsi que les dates prévisionnelles clés suivantes </t>
  </si>
  <si>
    <t>Coûts d'investissement</t>
  </si>
  <si>
    <t>Tableau 5</t>
  </si>
  <si>
    <t>Coûts d'exploitation</t>
  </si>
  <si>
    <t>Tableau 6</t>
  </si>
  <si>
    <t>Tout autre document jugés utile par le candidat</t>
  </si>
  <si>
    <t>Volet adminstratif (fichier PDF)</t>
  </si>
  <si>
    <t>Documents ou informations demandées dossier FC 2019</t>
  </si>
  <si>
    <t>Proposition éléments indispensables dossier forfait</t>
  </si>
  <si>
    <t>Proposition David CANAL 11/07/2019 (pour le moment simplification uniquement des pièces à fournir en complément du dossier)</t>
  </si>
  <si>
    <t>Tableau volet technique (fichier Excel volet technique)</t>
  </si>
  <si>
    <t>Détailler spécifiquement les critères attendus (pas de champ libre) :
exemple :
- maitre d'ouvrage = XX
- type de montage juridique = DSP, régie, …
- entité délégante (le cas échéant) = ZZ
- …</t>
  </si>
  <si>
    <t>ajouté si RGE</t>
  </si>
  <si>
    <t>ou à venir</t>
  </si>
  <si>
    <t>infomation déjà collecté à travers tableau 2,1</t>
  </si>
  <si>
    <t>Décrire les démarches d’économie d’énergie prévues (calendrier, patrimoine visé, …)</t>
  </si>
  <si>
    <t>A fusionner avec 11</t>
  </si>
  <si>
    <t>Indiquer le gain d'énergie thermique associé au démarches pris en compte dans le dimensionnement en MWh/an</t>
  </si>
  <si>
    <t>Décrire les besoins énergétiques futurs du projet sur lesquels sera dimensionnée la solution biomasse et le réseau de chaleur dans sa globalité</t>
  </si>
  <si>
    <t>Donner si possible la répartition des logements raccordés au réseau par étiquette DPE</t>
  </si>
  <si>
    <t>Insérer tableau prix moyen vente chaleur (impact positif de la chaleur vendue aux abonnés)</t>
  </si>
  <si>
    <t>est-ce nécessaire puisque dossier au forfait; donc a prioir pas de variation du niveau d'aide ?</t>
  </si>
  <si>
    <t>a priori la monotone suffit</t>
  </si>
  <si>
    <t>mieux cadrer ce point avec seulement les informations essentielles</t>
  </si>
  <si>
    <t>information déjà collecté à travers tableau descriptif production et des engagements VLE</t>
  </si>
  <si>
    <t>A moduler suivant la taille du projet ?</t>
  </si>
  <si>
    <t>ajouter une ligne sur le nombre de chaufferie
et bien vérifier le calcul CO2 évités</t>
  </si>
  <si>
    <t>insérer (plutôt que joindre) le schéma de comptage</t>
  </si>
  <si>
    <t>est-ce qu'il faut conserver ce paragraphe au sein du dossier technique ?</t>
  </si>
  <si>
    <t>X dans un courrier d'enagement du porteur</t>
  </si>
  <si>
    <t>Bien repréciser les étapes que l'on souhaite connaitre</t>
  </si>
  <si>
    <t>Tout autre document jugé utile par le candidat</t>
  </si>
  <si>
    <t>Déjà demander dans dossier administratif</t>
  </si>
  <si>
    <t>Type</t>
  </si>
  <si>
    <t>Critère</t>
  </si>
  <si>
    <t>Détails critère</t>
  </si>
  <si>
    <t>Exigence/
Recommandation</t>
  </si>
  <si>
    <t>Générale</t>
  </si>
  <si>
    <t>Pas de renouvellement d'unité existante EnR&amp;R</t>
  </si>
  <si>
    <t>sauf si production EnR&amp;R supplémentaire (aide uniquement sur la chaleur EnR&amp;R supplémentaire)</t>
  </si>
  <si>
    <t>E</t>
  </si>
  <si>
    <t>Production EnR&amp;R supplémentaire</t>
  </si>
  <si>
    <t>Recours lors de la phase étude, conception, AMO =&gt; professionnels qualifiés</t>
  </si>
  <si>
    <t>Biomasse</t>
  </si>
  <si>
    <t>Production minimum EnR&amp;R</t>
  </si>
  <si>
    <t>Production minimum 1200 MWh</t>
  </si>
  <si>
    <t>"Guichet" différents suivant production (si Industrie &gt; 12000MWh = BCIAT; si &lt; 1200MWh = Contrat de développement)</t>
  </si>
  <si>
    <t>Appro</t>
  </si>
  <si>
    <t>Biomasse éligible</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</si>
  <si>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</si>
  <si>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Taux plaquettes forestières et assimilées</t>
  </si>
  <si>
    <t>&gt; à 30%; 40% ou 50% suivant la taille du projet</t>
  </si>
  <si>
    <t>Eviter conflit d'usage sur d'autres combustibles (exemple : connexes de scierie vers la trituration, panneautiers)</t>
  </si>
  <si>
    <t>Exigence bois certifiés</t>
  </si>
  <si>
    <t>Exigence seuil moyen minimum de 50% des taux régionaux des surfaces forestières certifiées</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</si>
  <si>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</si>
  <si>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</si>
  <si>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Respect des règles de gestion durable du guide ADEME « La récolte raisonnée des rémanents en forêt »</t>
  </si>
  <si>
    <t xml:space="preserve">Si prélèvement de rémanent : </t>
  </si>
  <si>
    <t>Projet d'unité de granulation : projets de granulation, le candidat présentera l’ensemble du plan d’approvisionnement et détaillera, le cas échéant, les pourcentages feuillus/ résineux utilisés</t>
  </si>
  <si>
    <t>Production</t>
  </si>
  <si>
    <t>Rendement</t>
  </si>
  <si>
    <t>Installations de production de chaleur : rendement thermique à puissance nominale doit être supérieur à 85%</t>
  </si>
  <si>
    <t>Dimensionnement</t>
  </si>
  <si>
    <t>Le dimensionnement de l’installation biomasse devra permettre d’obtenir un taux de couverture optimisé tout en garantissant un régime de fonctionnement élevée à la chaudière</t>
  </si>
  <si>
    <t>Technologie co-combustion</t>
  </si>
  <si>
    <t xml:space="preserve"> co-combustion  biomasse-charbon ne  peuvent  être  éligibles  que  si  la  biomasse  vient en substitution du charbon</t>
  </si>
  <si>
    <t>Co-génération usage de l'électricité</t>
  </si>
  <si>
    <t>si cogénération : Uniquement cogénération avec autoconsommation électricité ou vente sur marché libre</t>
  </si>
  <si>
    <t>Co-génération efficacité énergétique</t>
  </si>
  <si>
    <t>Si cogénération : Respect critère haut-rendement et efficacité supérieure à 75%</t>
  </si>
  <si>
    <t>Eligibilité gazéification</t>
  </si>
  <si>
    <t>Instruction spécifique afin de vérifier la maturité de la technologie - SFAB</t>
  </si>
  <si>
    <t>Qualité de l'air</t>
  </si>
  <si>
    <t>Respect des VLE réglementaires</t>
  </si>
  <si>
    <t>contraintes réglementaires nationales et/ou locales</t>
  </si>
  <si>
    <t>Respect VLE poussières en l'absence de VLE réglementaires</t>
  </si>
  <si>
    <t>Si absence seuil réglementaire : seuil maximum d’émission de poussières de 75 mg/Nm3 à 6% O2 (base de données chaudières éligibles FC ou filtres performants)</t>
  </si>
  <si>
    <t>Mise en place d'un système de comptage énergétique - dans le respect du cahier des charges ADEME comptage énergétique</t>
  </si>
  <si>
    <t>Taux EnR</t>
  </si>
  <si>
    <t>Taux EnR Exigé</t>
  </si>
  <si>
    <t>Démarche amont</t>
  </si>
  <si>
    <t>Schéma directeur RC (si extension) moins de 5 ans ou Etude faisabilité suivant Guide création RC (si création)</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</si>
  <si>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</si>
  <si>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Technologie de production</t>
  </si>
  <si>
    <t xml:space="preserve">Réseau de chaleur lié à une cogénération </t>
  </si>
  <si>
    <t>5 cas possibles</t>
  </si>
  <si>
    <t>Densité</t>
  </si>
  <si>
    <t>Densité minimum du réseau</t>
  </si>
  <si>
    <t>Densité &gt; 1,5MWh/ml (hors cas spécifiques)</t>
  </si>
  <si>
    <t>Longueur</t>
  </si>
  <si>
    <t>Longueur mini extension</t>
  </si>
  <si>
    <t>200ml</t>
  </si>
  <si>
    <t>Impact tarification</t>
  </si>
  <si>
    <t>Impact positif de l'aide pour les abonnés</t>
  </si>
  <si>
    <t>Gouvernance</t>
  </si>
  <si>
    <t>Création comité de piloge (dès la conception du RC)</t>
  </si>
  <si>
    <t xml:space="preserve">Respect du plan d'approvisionnement pour une durée de 10 ans </t>
  </si>
  <si>
    <t>Engagement annexe technique</t>
  </si>
  <si>
    <t>Engage sur une production énergétique biomasse chaleur. Cette valeur constituera la référence pour le calcul du versement du solde de la convention de financement.</t>
  </si>
  <si>
    <t>Dossier &gt; 12 000MWh/an = télétransmettre les données de production à l'ADEME</t>
  </si>
  <si>
    <t>Date de déclenchement du comptage dans un délai de 6 mois après la mise en service de l'installation</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</si>
  <si>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</si>
  <si>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</si>
  <si>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</si>
  <si>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</si>
  <si>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</si>
  <si>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Evaluation plan d'appro</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</si>
  <si>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</si>
  <si>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</si>
  <si>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</si>
  <si>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</si>
  <si>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</si>
  <si>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Granulé certifié</t>
  </si>
  <si>
    <t xml:space="preserve">L’ADEME recommande que les granulés fassent l’objet d’une certification de qualité (label DIN+, certification 
NF biocombustibles ou équivalent). </t>
  </si>
  <si>
    <t>R</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</si>
  <si>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</si>
  <si>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</si>
  <si>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Qualité des approvisionnements</t>
  </si>
  <si>
    <t>Se référer au guide ADEME "qualité des approvisionnements"</t>
  </si>
  <si>
    <t xml:space="preserve">Implication du candidat (ou de ses fournisseurs) dans des projets de mobilisation de bois supplémentaires ou d’amélioration de la logistique d’exploitation forestière </t>
  </si>
  <si>
    <t>Pour un approvisionnement d’origine forestière</t>
  </si>
  <si>
    <t>Techniques améliorant les performances énergétiques et environnementales</t>
  </si>
  <si>
    <t>Forte recommandation : techniques améliorant les performances énergétiques et environnementales</t>
  </si>
  <si>
    <t>Engagement inférieur aux VLE réglementaires</t>
  </si>
  <si>
    <t>Performances environnementales supplémentaires à celles exigées</t>
  </si>
  <si>
    <t>Technologie système filtration poussières</t>
  </si>
  <si>
    <t>Poussières : Filtre à manche et/ou électrofiltre</t>
  </si>
  <si>
    <t>Technologie système filtration NOX</t>
  </si>
  <si>
    <t>NOx : bas NOX, déNOx</t>
  </si>
  <si>
    <t>Taux EnR Recommandé</t>
  </si>
  <si>
    <t>65 / 70 %</t>
  </si>
  <si>
    <t>Régime T</t>
  </si>
  <si>
    <t>Régime de T°C</t>
  </si>
  <si>
    <t>fiche_instrcution_biomasse_forfait_fds_chal_2024</t>
  </si>
  <si>
    <t>TABLEAUX INSTRUCTION DOSSIER FONDS CHALEUR BIOMASSE FORFAIT</t>
  </si>
  <si>
    <t>Ile de France</t>
  </si>
  <si>
    <t>Languedoc-Roussillon</t>
  </si>
  <si>
    <t>Tableau 1 : Description production et RC</t>
  </si>
  <si>
    <t>Limousin</t>
  </si>
  <si>
    <t>Tableau 2 : Besoins</t>
  </si>
  <si>
    <t>Midi-Pyrénées</t>
  </si>
  <si>
    <t>Tableau 3 : Développement Evolution besoin RC</t>
  </si>
  <si>
    <t>=&gt; uniquement si Réseau de Chaleur</t>
  </si>
  <si>
    <t>Tableau 4 : Impact subvention</t>
  </si>
  <si>
    <t>=&gt; Informations non nécessaires pour les projets de moins de 1200 MWh/an biomasse sortie chaudière</t>
  </si>
  <si>
    <t>Tableau 5 : Plan d'approvisionnement</t>
  </si>
  <si>
    <t>Nord-Pas de Calais</t>
  </si>
  <si>
    <t>Tableau 6 : Décomposition des métrés</t>
  </si>
  <si>
    <t>Tableau 7 : Coûts d’exploitation</t>
  </si>
  <si>
    <t>Tableau 8 : hauteur de cheminées</t>
  </si>
  <si>
    <t>Tableau 9 : Déficit de financement</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</si>
  <si>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</si>
  <si>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</si>
  <si>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</si>
  <si>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</si>
  <si>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</si>
  <si>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</si>
  <si>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</si>
  <si>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</si>
  <si>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</si>
  <si>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</si>
  <si>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</si>
  <si>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</si>
  <si>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</si>
  <si>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</si>
  <si>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 biomasse</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</si>
  <si>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</si>
  <si>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</si>
  <si>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</si>
  <si>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</si>
  <si>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</si>
  <si>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</si>
  <si>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</si>
  <si>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</si>
  <si>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t>Si RC : Dont 
: +…MWh EnR&amp;R injecté dans l'extension
+…MWhEnR&amp;R injecté dans l'existant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</si>
  <si>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</si>
  <si>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</si>
  <si>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r>
      <rPr>
        <b/>
        <sz val="8"/>
        <color rgb="FF000000"/>
        <rFont val="Calibri"/>
        <scheme val="minor"/>
      </rPr>
      <t xml:space="preserve">CO2 évité (tonnes) :
</t>
    </r>
    <r>
      <rPr>
        <i/>
        <sz val="8"/>
        <color rgb="FF000000"/>
        <rFont val="Calibri"/>
        <scheme val="minor"/>
      </rPr>
      <t>réf. Combustion (base carbone ADEME) 
GN : 0,201tCO2/MWh PCI
fioul : 0,272tCO2/MWh PCI
charbon : 0,345tCO2/MWh PCI</t>
    </r>
  </si>
  <si>
    <t>=&gt;</t>
  </si>
  <si>
    <t>Energie substituée</t>
  </si>
  <si>
    <t>Gaz naturel</t>
  </si>
  <si>
    <t>Fioul</t>
  </si>
  <si>
    <t>Charbon</t>
  </si>
  <si>
    <t>Part</t>
  </si>
  <si>
    <t>Commentaires - détails complémentaires :</t>
  </si>
  <si>
    <t>Production biomasse = 2 chaudières de 1MW et 2MW</t>
  </si>
  <si>
    <t>RESEAU DE CHALEUR</t>
  </si>
  <si>
    <t>Projet Fonds Chaleur
(et données extension RC)</t>
  </si>
  <si>
    <t>←</t>
  </si>
  <si>
    <t>A compléter uniquement si Réseau de Chaleur</t>
  </si>
  <si>
    <t>Type de fluide caloporteur</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</si>
  <si>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</si>
  <si>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</si>
  <si>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</si>
  <si>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</si>
  <si>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</si>
  <si>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</si>
  <si>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</si>
  <si>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</si>
  <si>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</si>
  <si>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</si>
  <si>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</si>
  <si>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</si>
  <si>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</si>
  <si>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</si>
  <si>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</si>
  <si>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</si>
  <si>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</si>
  <si>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</si>
  <si>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Tableau 2.1 : Chaufferie dédiée</t>
  </si>
  <si>
    <t>Zone climatique</t>
  </si>
  <si>
    <t>H1b</t>
  </si>
  <si>
    <t>cf carte à droite -&gt;</t>
  </si>
  <si>
    <t>A compléter uniquement si Chaufferie dédiée</t>
  </si>
  <si>
    <t>Altitude du projet (m)</t>
  </si>
  <si>
    <t>&lt;400</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</si>
  <si>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</si>
  <si>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</si>
  <si>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</si>
  <si>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</si>
  <si>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</si>
  <si>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</si>
  <si>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</si>
  <si>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</si>
  <si>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</si>
  <si>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</si>
  <si>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</si>
  <si>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Consommation plafond d'efficacité énergétique chauffage bâtiment hors ECS (MWh/an)</t>
  </si>
  <si>
    <t>Commentaire (automatique)</t>
  </si>
  <si>
    <t>Tertiaire - Bureaux</t>
  </si>
  <si>
    <t>Tertiaire - Enseignement</t>
  </si>
  <si>
    <t>Tertiaire - Commerce</t>
  </si>
  <si>
    <t>TOTAUX</t>
  </si>
  <si>
    <t>Tableau 2.2 : Réseau de chaleur</t>
  </si>
  <si>
    <t xml:space="preserve">A compléter uniquement si création Réseau de Chaleur </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</si>
  <si>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</si>
  <si>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</si>
  <si>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</si>
  <si>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</si>
  <si>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</si>
  <si>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</si>
  <si>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Eq. Logement</t>
  </si>
  <si>
    <t xml:space="preserve">Besoins actuels
MWh </t>
  </si>
  <si>
    <t>Besoins après réhabilitation / démarches énergétique à l'issue des travaux
 MWh
pris en compte pour le dimensionnement</t>
  </si>
  <si>
    <t>P Souscrite
kW</t>
  </si>
  <si>
    <t>Besoins (kWh/m2)</t>
  </si>
  <si>
    <t>1.1</t>
  </si>
  <si>
    <t>O. HLM xxx</t>
  </si>
  <si>
    <t>Les xxx</t>
  </si>
  <si>
    <t>Existant</t>
  </si>
  <si>
    <t>Log. sociaux</t>
  </si>
  <si>
    <t>1.2</t>
  </si>
  <si>
    <t>Copropriétés</t>
  </si>
  <si>
    <t>2.1</t>
  </si>
  <si>
    <t>Ville de Y</t>
  </si>
  <si>
    <t>CHU X</t>
  </si>
  <si>
    <t>CG</t>
  </si>
  <si>
    <t>Collège</t>
  </si>
  <si>
    <t>Neuf</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</si>
  <si>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</si>
  <si>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</si>
  <si>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</si>
  <si>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 xml:space="preserve">Besoins
MWh </t>
  </si>
  <si>
    <t>Besoins après réhabilitation / démarches énergétique
 MWh à l'issue des travaux
pris en compte pour le dimensionnement</t>
  </si>
  <si>
    <t>Abonné actuel</t>
  </si>
  <si>
    <t>Total abonnés actuels</t>
  </si>
  <si>
    <t>Extension phase 1</t>
  </si>
  <si>
    <t>Extension phase 2</t>
  </si>
  <si>
    <t>Extension phase 3</t>
  </si>
  <si>
    <t>Total extensions</t>
  </si>
  <si>
    <t>H1a</t>
  </si>
  <si>
    <t>H1c</t>
  </si>
  <si>
    <t>H2a</t>
  </si>
  <si>
    <t>H2b</t>
  </si>
  <si>
    <t>H2c</t>
  </si>
  <si>
    <t>H2d</t>
  </si>
  <si>
    <t>H3</t>
  </si>
  <si>
    <t>400-800</t>
  </si>
  <si>
    <t>&gt;800</t>
  </si>
  <si>
    <t>Typologie bâtiments:</t>
  </si>
  <si>
    <t>Plafond standart (H2b&lt;400m) (kWh/m² e finale)</t>
  </si>
  <si>
    <t>0 à 400 m</t>
  </si>
  <si>
    <t>401 à 800 m</t>
  </si>
  <si>
    <t>801 m et plus</t>
  </si>
  <si>
    <t>https://www.legifrance.gouv.fr/loda/id/JORFTEXT000026871753</t>
  </si>
  <si>
    <t>RT 2012 (reprise hotellerie 2 étoiles)</t>
  </si>
  <si>
    <t>Coffs Bbio</t>
  </si>
  <si>
    <t>RT 2012 (reprise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</si>
  <si>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</si>
  <si>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</si>
  <si>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</si>
  <si>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</si>
  <si>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</si>
  <si>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</si>
  <si>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</si>
  <si>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</si>
  <si>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</si>
  <si>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</si>
  <si>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</si>
  <si>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</si>
  <si>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</si>
  <si>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</si>
  <si>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</si>
  <si>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</si>
  <si>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</si>
  <si>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</si>
  <si>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</si>
  <si>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</si>
  <si>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</si>
  <si>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</si>
  <si>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</si>
  <si>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</si>
  <si>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</si>
  <si>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</si>
  <si>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</si>
  <si>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</si>
  <si>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</si>
  <si>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</si>
  <si>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</si>
  <si>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</si>
  <si>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</si>
  <si>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</si>
  <si>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</si>
  <si>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</si>
  <si>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</si>
  <si>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</si>
  <si>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</si>
  <si>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</si>
  <si>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</si>
  <si>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</si>
  <si>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</si>
  <si>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</si>
  <si>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</si>
  <si>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</si>
  <si>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</si>
  <si>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</si>
  <si>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</si>
  <si>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</si>
  <si>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</si>
  <si>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</si>
  <si>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</si>
  <si>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</si>
  <si>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</si>
  <si>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</si>
  <si>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</si>
  <si>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</si>
  <si>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 xml:space="preserve">A compléter uniquement si Réseau de Chaleur </t>
  </si>
  <si>
    <t xml:space="preserve">Année </t>
  </si>
  <si>
    <t>Energie vendue en sous-station (MWh)</t>
  </si>
  <si>
    <t>Nombre de Ss stations</t>
  </si>
  <si>
    <t>Puissance souscrite (kW)</t>
  </si>
  <si>
    <t>Mixité EnR &amp;R</t>
  </si>
  <si>
    <t>Quantités d’EnR&amp;R injectée</t>
  </si>
  <si>
    <t>…</t>
  </si>
  <si>
    <t>Tableau 4 : Impact subvention sur prix de la chaleur</t>
  </si>
  <si>
    <t>Informations non nécessaires pour les projets de moins de 1200 MWh/an biomasse sortie chaudière</t>
  </si>
  <si>
    <t>Tableau 4.1. Impact aide sur prix vente moyen</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</si>
  <si>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</si>
  <si>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</si>
  <si>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</si>
  <si>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</si>
  <si>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</si>
  <si>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</si>
  <si>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</si>
  <si>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</si>
  <si>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</si>
  <si>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</si>
  <si>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</si>
  <si>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</si>
  <si>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</si>
  <si>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</si>
  <si>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</si>
  <si>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</si>
  <si>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Prix de la chaleur vendue aux abonnés
(ou coût de revient de la chaleur si autoconsommation de la chaleur)</t>
  </si>
  <si>
    <t>€ HT</t>
  </si>
  <si>
    <t>€ TTC</t>
  </si>
  <si>
    <r>
      <t xml:space="preserve">R1 moyen €/MWh </t>
    </r>
    <r>
      <rPr>
        <b/>
        <i/>
        <sz val="9"/>
        <color theme="1"/>
        <rFont val="Calibri"/>
        <family val="2"/>
      </rPr>
      <t>avant</t>
    </r>
    <r>
      <rPr>
        <i/>
        <sz val="9"/>
        <color theme="1"/>
        <rFont val="Calibri"/>
        <family val="2"/>
      </rPr>
      <t xml:space="preserve"> opération</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</si>
  <si>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</si>
  <si>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R1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</si>
  <si>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r>
      <t xml:space="preserve">R2 moyen €/MWh </t>
    </r>
    <r>
      <rPr>
        <b/>
        <i/>
        <sz val="9"/>
        <color theme="1"/>
        <rFont val="Calibri"/>
        <family val="2"/>
      </rPr>
      <t>avant</t>
    </r>
    <r>
      <rPr>
        <i/>
        <sz val="9"/>
        <color theme="1"/>
        <rFont val="Calibri"/>
        <family val="2"/>
      </rPr>
      <t xml:space="preserve"> opération</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</si>
  <si>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sans</t>
    </r>
    <r>
      <rPr>
        <i/>
        <sz val="9"/>
        <color theme="1"/>
        <rFont val="Calibri"/>
        <family val="2"/>
      </rPr>
      <t xml:space="preserve"> aide</t>
    </r>
  </si>
  <si>
    <r>
      <t xml:space="preserve">R2 moyen €/MWh </t>
    </r>
    <r>
      <rPr>
        <b/>
        <i/>
        <sz val="9"/>
        <color theme="1"/>
        <rFont val="Calibri"/>
        <family val="2"/>
      </rPr>
      <t>après</t>
    </r>
    <r>
      <rPr>
        <i/>
        <sz val="9"/>
        <color theme="1"/>
        <rFont val="Calibri"/>
        <family val="2"/>
      </rPr>
      <t xml:space="preserve"> opération </t>
    </r>
    <r>
      <rPr>
        <b/>
        <i/>
        <sz val="9"/>
        <color theme="1"/>
        <rFont val="Calibri"/>
        <family val="2"/>
      </rPr>
      <t>avec</t>
    </r>
    <r>
      <rPr>
        <i/>
        <sz val="9"/>
        <color theme="1"/>
        <rFont val="Calibri"/>
        <family val="2"/>
      </rPr>
      <t xml:space="preserve"> aide</t>
    </r>
  </si>
  <si>
    <t>Prix de vente (ou cout) R1+R2 moyen €/MWh avant opération</t>
  </si>
  <si>
    <t>Prix de vente (ou cout) R1+R2  moyen €/MWh après opération sans aide</t>
  </si>
  <si>
    <t>Prix de vente (ou cout) R1+R2 moyen €/MWh après opération avec aide</t>
  </si>
  <si>
    <t>Tableau 4.2.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</si>
  <si>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</si>
  <si>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</si>
  <si>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</si>
  <si>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</si>
  <si>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</si>
  <si>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</si>
  <si>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</si>
  <si>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</si>
  <si>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</si>
  <si>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</si>
  <si>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t>
  </si>
  <si>
    <t>kW souscrit</t>
  </si>
  <si>
    <t>MWh/an</t>
  </si>
  <si>
    <t>Prix vente de la chaleur en €TTC/MWh</t>
  </si>
  <si>
    <t>Situation actuelle (équivalent P1 + P’1 + P2 + P3)</t>
  </si>
  <si>
    <t>Prix vente après opération sans subvention, sans CEE</t>
  </si>
  <si>
    <t>Prix vente après opération avec subvention, sans CEE</t>
  </si>
  <si>
    <t>Compléter la colonne "Nature du Combustible" à partir de la liste suivante :</t>
  </si>
  <si>
    <t>COMBUSTIBLE(S) BIOMASSE</t>
  </si>
  <si>
    <t>Liste type d'approvisionnement :</t>
  </si>
  <si>
    <t>Consommation biomasse annuelle entrée chaudière (MWh PCI/an)</t>
  </si>
  <si>
    <t>Plaquettes forestières (référentiel 2017 - 1A - PFA)</t>
  </si>
  <si>
    <t>Consommation biomasse annuelle entrée chaudière (t/an)</t>
  </si>
  <si>
    <t>Plaquettes Bocagères ou agroforestières (référentiel 20017 - 1B - PFA)</t>
  </si>
  <si>
    <t>Nature du combustible</t>
  </si>
  <si>
    <t>Part de l'approvisionnement (% PCI)</t>
  </si>
  <si>
    <t>Part de l'approvisionnement (MWh PCI)</t>
  </si>
  <si>
    <t>Tonnage</t>
  </si>
  <si>
    <t>Régions d'origine de l'approvisionnement par type de combustible</t>
  </si>
  <si>
    <t>Part de l'approvisionnement par région et par type de combustible (% PCI)</t>
  </si>
  <si>
    <t>Plaquettes paysagères ligneuses (référentiel 2017-1C-PFA)</t>
  </si>
  <si>
    <t>Plaquettes forestières (Cf. réf 2017-1A-PFA)</t>
  </si>
  <si>
    <t>Bretagne</t>
  </si>
  <si>
    <t>Ecorces (référentiel 2017- 2A-CIB)</t>
  </si>
  <si>
    <t>Pays de la Loire</t>
  </si>
  <si>
    <t>Plaquettes de produits connexes de scieries et assimilés (référentiel 2017 - 2B - CIB)</t>
  </si>
  <si>
    <t>Plaquettes forestières (Cf. réf 2017-2-CIB)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</si>
  <si>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</si>
  <si>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</si>
  <si>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</si>
  <si>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Part minimum de bois certifiés (PEFC, FSC, ou équivalent) en Plaquettes forestières (catégorie du référentiel 2017-1A-PFA)</t>
  </si>
  <si>
    <t>%</t>
  </si>
  <si>
    <t>Déchet de bois dangereux à traiter selon la rubrique règlementaire 2770 des ICPE (référentiel2017-3D-BFVBD)</t>
  </si>
  <si>
    <t>Dans le cas de recours à de la plaquette bocagère, part de plaquettes bocagères certifiées Label Haie ou équivalent</t>
  </si>
  <si>
    <t>Granulés de bois (référentiel 2017-4A-BFVBD)</t>
  </si>
  <si>
    <t>Granulés d'origine agricole (référentiel 2017-4B-BFVBD)</t>
  </si>
  <si>
    <t>granulés de bois traités thermiquement (référentiel 2017-4C-BFVBD)</t>
  </si>
  <si>
    <t>Sous produits industriels</t>
  </si>
  <si>
    <t>Sous-produits agricoles</t>
  </si>
  <si>
    <t>Tableau 6 : Tableau des DN</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</si>
  <si>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</si>
  <si>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</si>
  <si>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</si>
  <si>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</si>
  <si>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</si>
  <si>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</si>
  <si>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</si>
  <si>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</si>
  <si>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</si>
  <si>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</si>
  <si>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</si>
  <si>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</si>
  <si>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</si>
  <si>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</si>
  <si>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</si>
  <si>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</si>
  <si>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</si>
  <si>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</si>
  <si>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</si>
  <si>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</si>
  <si>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</si>
  <si>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</si>
  <si>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</si>
  <si>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</si>
  <si>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</si>
  <si>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7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</si>
  <si>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</si>
  <si>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</si>
  <si>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</si>
  <si>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</si>
  <si>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</si>
  <si>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</si>
  <si>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</si>
  <si>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</si>
  <si>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</si>
  <si>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Puissance (kW)</t>
  </si>
  <si>
    <t>Compléter les cellules en jaune</t>
  </si>
  <si>
    <t>Puissance utile de l’installation</t>
  </si>
  <si>
    <t>70 à 299kW</t>
  </si>
  <si>
    <t>Hauteur minimale sans obstacle (hp)</t>
  </si>
  <si>
    <t>Plus haut obstacle à 45m à la ronde</t>
  </si>
  <si>
    <t>Distance de l’obstacle par rapport à la cheminée (d)</t>
  </si>
  <si>
    <t>&lt; 45 m</t>
  </si>
  <si>
    <t>&lt; 65 m</t>
  </si>
  <si>
    <t>&lt; 90 m</t>
  </si>
  <si>
    <t>&lt; 110 m</t>
  </si>
  <si>
    <t>Plus haut obstacle à 65m</t>
  </si>
  <si>
    <t>Hauteur minimale des obstacles à considérer (hi)</t>
  </si>
  <si>
    <t>Plus haut obstacle à 90m</t>
  </si>
  <si>
    <t>Élévation du débouché de la cheminée par rapport au sommet de l’obstacle (hs)</t>
  </si>
  <si>
    <t>Plus haut obstacle à 110m</t>
  </si>
  <si>
    <t>Hauteur cheminée minimale requise</t>
  </si>
  <si>
    <t>300 à 499kW</t>
  </si>
  <si>
    <t>500 à 999kW</t>
  </si>
  <si>
    <t>Onglet à compléter seulement si le projet inclue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</si>
  <si>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</si>
  <si>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</si>
  <si>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</si>
  <si>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</si>
  <si>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</si>
  <si>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</si>
  <si>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</si>
  <si>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</si>
  <si>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</si>
  <si>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</si>
  <si>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</si>
  <si>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</si>
  <si>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</si>
  <si>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</si>
  <si>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</si>
  <si>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</si>
  <si>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</si>
  <si>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</si>
  <si>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</si>
  <si>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</si>
  <si>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</si>
  <si>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</si>
  <si>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</si>
  <si>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</si>
  <si>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Tableau 4 : Décomposition des métrés</t>
  </si>
  <si>
    <t>Longueur de tranchée</t>
  </si>
  <si>
    <t>total métrés par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</si>
</sst>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Wh EnR&amp;R sup. produits&quot;"/>
    <numFmt numFmtId="168" formatCode="0&quot; ml d'extension RC&quot;"/>
    <numFmt numFmtId="169" formatCode="_-* #,##0\ &quot;€&quot;_-;\-* #,##0\ &quot;€&quot;_-;_-* &quot;-&quot;??\ &quot;€&quot;_-;_-@_-"/>
  </numFmts>
  <fonts count="7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i/>
      <sz val="9"/>
      <color theme="1"/>
      <name val="Calibri"/>
      <family val="2"/>
    </font>
    <font>
      <i/>
      <sz val="9"/>
      <color theme="1"/>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
      <b/>
      <sz val="8"/>
      <color theme="1"/>
      <name val="Arial"/>
      <family val="2"/>
    </font>
    <font>
      <i/>
      <sz val="8"/>
      <color theme="4" tint="-0.249977111117893"/>
      <name val="Arial"/>
      <family val="2"/>
    </font>
    <font>
      <b/>
      <sz val="8"/>
      <color rgb="FFC00000"/>
      <name val="Arial"/>
      <family val="2"/>
    </font>
    <font>
      <sz val="8"/>
      <color rgb="FF000000"/>
      <name val="Calibri"/>
      <family val="2"/>
      <scheme val="minor"/>
    </font>
    <font>
      <sz val="9"/>
      <color theme="1"/>
      <name val="Calibri"/>
      <family val="2"/>
      <scheme val="minor"/>
    </font>
    <font>
      <b/>
      <sz val="9"/>
      <color theme="1"/>
      <name val="Calibri"/>
      <family val="2"/>
      <scheme val="minor"/>
    </font>
    <font>
      <sz val="7"/>
      <color rgb="FF000000"/>
      <name val="Arial"/>
      <family val="2"/>
    </font>
    <font>
      <sz val="8"/>
      <color rgb="FFFF0000"/>
      <name val="Calibri"/>
      <family val="2"/>
      <scheme val="minor"/>
    </font>
    <font>
      <sz val="8"/>
      <name val="Calibri"/>
      <family val="2"/>
      <scheme val="minor"/>
    </font>
    <font>
      <b/>
      <sz val="14"/>
      <color rgb="FFFF0000"/>
      <name val="Arial"/>
      <family val="2"/>
    </font>
    <font>
      <b/>
      <sz val="11"/>
      <color theme="1"/>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sz val="12"/>
      <color theme="1"/>
      <name val="Arial"/>
      <family val="2"/>
    </font>
    <font>
      <b/>
      <i/>
      <sz val="11"/>
      <color theme="1"/>
      <name val="Arial"/>
      <family val="2"/>
    </font>
    <font>
      <b/>
      <i/>
      <sz val="10"/>
      <color theme="1"/>
      <name val="Arial"/>
      <family val="2"/>
    </font>
    <font>
      <b/>
      <sz val="8"/>
      <color rgb="FF000000"/>
      <name val="Calibri"/>
      <scheme val="minor"/>
    </font>
    <font>
      <i/>
      <sz val="8"/>
      <color rgb="FF000000"/>
      <name val="Calibri"/>
      <scheme val="minor"/>
    </font>
  </fonts>
  <fills count="35">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rgb="FFC6E0B4"/>
        <bgColor indexed="64"/>
      </patternFill>
    </fill>
    <fill>
      <patternFill patternType="solid">
        <fgColor rgb="FFEEEEEE"/>
        <bgColor indexed="64"/>
      </patternFill>
    </fill>
    <fill>
      <patternFill patternType="solid">
        <fgColor rgb="FFF5F5F5"/>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rgb="FF000000"/>
      </left>
      <right style="medium">
        <color rgb="FFD8D8D8"/>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style="thin">
        <color rgb="FF000000"/>
      </top>
      <bottom/>
      <diagonal/>
    </border>
    <border>
      <left style="medium">
        <color rgb="FFD8D8D8"/>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style="thin">
        <color indexed="64"/>
      </right>
      <top style="medium">
        <color indexed="64"/>
      </top>
      <bottom style="medium">
        <color indexed="64"/>
      </bottom>
      <diagonal/>
    </border>
  </borders>
  <cellStyleXfs count="6">
    <xf numFmtId="0" fontId="0" fillId="0" borderId="0"/>
    <xf numFmtId="9" fontId="9" fillId="0" borderId="0" applyFont="0" applyFill="0" applyBorder="0" applyAlignment="0" applyProtection="0"/>
    <xf numFmtId="0" fontId="32" fillId="0" borderId="0"/>
    <xf numFmtId="0" fontId="46"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419">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34" fillId="10" borderId="1"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8" fillId="4" borderId="0" xfId="0" applyFont="1" applyFill="1"/>
    <xf numFmtId="0" fontId="38" fillId="10" borderId="47" xfId="0" applyFont="1" applyFill="1" applyBorder="1" applyAlignment="1">
      <alignment horizontal="left" vertical="center" wrapText="1"/>
    </xf>
    <xf numFmtId="0" fontId="38" fillId="10" borderId="45" xfId="0" applyFont="1" applyFill="1" applyBorder="1" applyAlignment="1">
      <alignment horizontal="center" vertical="center" wrapText="1"/>
    </xf>
    <xf numFmtId="0" fontId="38" fillId="10" borderId="46" xfId="0" applyFont="1" applyFill="1" applyBorder="1" applyAlignment="1">
      <alignment horizontal="left" vertical="center" wrapText="1"/>
    </xf>
    <xf numFmtId="0" fontId="38" fillId="17" borderId="16" xfId="0" applyFont="1" applyFill="1" applyBorder="1" applyAlignment="1">
      <alignment horizontal="left" vertical="center"/>
    </xf>
    <xf numFmtId="0" fontId="38" fillId="17" borderId="20" xfId="0" applyFont="1" applyFill="1" applyBorder="1" applyAlignment="1">
      <alignment horizontal="center" vertical="center"/>
    </xf>
    <xf numFmtId="0" fontId="39" fillId="17" borderId="41" xfId="0" applyFont="1" applyFill="1" applyBorder="1" applyAlignment="1">
      <alignment horizontal="center"/>
    </xf>
    <xf numFmtId="0" fontId="38" fillId="17" borderId="17" xfId="0" applyFont="1" applyFill="1" applyBorder="1" applyAlignment="1">
      <alignment horizontal="left" vertical="center"/>
    </xf>
    <xf numFmtId="0" fontId="38" fillId="17" borderId="1" xfId="0" applyFont="1" applyFill="1" applyBorder="1" applyAlignment="1">
      <alignment horizontal="center" vertical="center"/>
    </xf>
    <xf numFmtId="0" fontId="39" fillId="4" borderId="29" xfId="0" applyFont="1" applyFill="1" applyBorder="1" applyAlignment="1">
      <alignment horizontal="center"/>
    </xf>
    <xf numFmtId="0" fontId="39" fillId="4" borderId="36" xfId="0" applyFont="1" applyFill="1" applyBorder="1" applyAlignment="1">
      <alignment horizontal="center"/>
    </xf>
    <xf numFmtId="0" fontId="38" fillId="14" borderId="16" xfId="0" applyFont="1" applyFill="1" applyBorder="1" applyAlignment="1">
      <alignment horizontal="left" vertical="center"/>
    </xf>
    <xf numFmtId="0" fontId="38" fillId="14" borderId="20" xfId="0" applyFont="1" applyFill="1" applyBorder="1" applyAlignment="1">
      <alignment horizontal="center" vertical="center"/>
    </xf>
    <xf numFmtId="0" fontId="39" fillId="14" borderId="41" xfId="0" applyFont="1" applyFill="1" applyBorder="1" applyAlignment="1">
      <alignment horizontal="center"/>
    </xf>
    <xf numFmtId="0" fontId="38" fillId="14" borderId="17" xfId="0" applyFont="1" applyFill="1" applyBorder="1" applyAlignment="1">
      <alignment horizontal="left" vertical="center"/>
    </xf>
    <xf numFmtId="0" fontId="38" fillId="14" borderId="1" xfId="0" applyFont="1" applyFill="1" applyBorder="1" applyAlignment="1">
      <alignment horizontal="center" vertical="center"/>
    </xf>
    <xf numFmtId="0" fontId="38" fillId="14" borderId="18" xfId="0" applyFont="1" applyFill="1" applyBorder="1" applyAlignment="1">
      <alignment horizontal="left" vertical="center"/>
    </xf>
    <xf numFmtId="0" fontId="38" fillId="14" borderId="14" xfId="0" applyFont="1" applyFill="1" applyBorder="1" applyAlignment="1">
      <alignment horizontal="center" vertical="center"/>
    </xf>
    <xf numFmtId="0" fontId="38" fillId="19" borderId="16" xfId="0" applyFont="1" applyFill="1" applyBorder="1" applyAlignment="1">
      <alignment horizontal="left" vertical="center"/>
    </xf>
    <xf numFmtId="0" fontId="38" fillId="19" borderId="20" xfId="0" applyFont="1" applyFill="1" applyBorder="1" applyAlignment="1">
      <alignment horizontal="center" vertical="center"/>
    </xf>
    <xf numFmtId="0" fontId="39" fillId="19" borderId="41" xfId="0" applyFont="1" applyFill="1" applyBorder="1" applyAlignment="1">
      <alignment horizontal="center"/>
    </xf>
    <xf numFmtId="0" fontId="38" fillId="19" borderId="17" xfId="0" applyFont="1" applyFill="1" applyBorder="1" applyAlignment="1">
      <alignment horizontal="left" vertical="center"/>
    </xf>
    <xf numFmtId="0" fontId="38" fillId="19" borderId="1" xfId="0" applyFont="1" applyFill="1" applyBorder="1" applyAlignment="1">
      <alignment horizontal="center" vertical="center"/>
    </xf>
    <xf numFmtId="0" fontId="38" fillId="19" borderId="18" xfId="0" applyFont="1" applyFill="1" applyBorder="1" applyAlignment="1">
      <alignment horizontal="left" vertical="center"/>
    </xf>
    <xf numFmtId="0" fontId="38" fillId="19" borderId="14" xfId="0" applyFont="1" applyFill="1" applyBorder="1" applyAlignment="1">
      <alignment horizontal="center" vertical="center"/>
    </xf>
    <xf numFmtId="0" fontId="38" fillId="20" borderId="16" xfId="0" applyFont="1" applyFill="1" applyBorder="1" applyAlignment="1">
      <alignment horizontal="left" vertical="center"/>
    </xf>
    <xf numFmtId="0" fontId="38" fillId="20" borderId="20" xfId="0" applyFont="1" applyFill="1" applyBorder="1" applyAlignment="1">
      <alignment horizontal="center" vertical="center"/>
    </xf>
    <xf numFmtId="0" fontId="39" fillId="20" borderId="41" xfId="0" applyFont="1" applyFill="1" applyBorder="1" applyAlignment="1">
      <alignment horizontal="center"/>
    </xf>
    <xf numFmtId="0" fontId="38" fillId="20" borderId="17" xfId="0" applyFont="1" applyFill="1" applyBorder="1" applyAlignment="1">
      <alignment horizontal="left" vertical="center"/>
    </xf>
    <xf numFmtId="0" fontId="38" fillId="20" borderId="1" xfId="0" applyFont="1" applyFill="1" applyBorder="1" applyAlignment="1">
      <alignment horizontal="center" vertical="center"/>
    </xf>
    <xf numFmtId="0" fontId="38" fillId="4" borderId="29" xfId="0" applyFont="1" applyFill="1" applyBorder="1" applyAlignment="1">
      <alignment horizontal="center"/>
    </xf>
    <xf numFmtId="0" fontId="38" fillId="20" borderId="18" xfId="0" applyFont="1" applyFill="1" applyBorder="1" applyAlignment="1">
      <alignment horizontal="left" vertical="center"/>
    </xf>
    <xf numFmtId="0" fontId="38" fillId="20" borderId="21" xfId="0" applyFont="1" applyFill="1" applyBorder="1" applyAlignment="1">
      <alignment horizontal="center" vertical="center"/>
    </xf>
    <xf numFmtId="0" fontId="38" fillId="21" borderId="47" xfId="0" applyFont="1" applyFill="1" applyBorder="1" applyAlignment="1">
      <alignment horizontal="center" vertical="center"/>
    </xf>
    <xf numFmtId="0" fontId="38"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35" fillId="4" borderId="1" xfId="0" applyFont="1" applyFill="1" applyBorder="1" applyAlignment="1">
      <alignment horizontal="justify" vertical="center" wrapText="1"/>
    </xf>
    <xf numFmtId="0" fontId="34" fillId="4" borderId="1" xfId="0" applyFont="1" applyFill="1" applyBorder="1" applyAlignment="1">
      <alignment horizontal="justify" vertical="center" wrapText="1"/>
    </xf>
    <xf numFmtId="0" fontId="0" fillId="4" borderId="1" xfId="0" applyFill="1" applyBorder="1"/>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40" fillId="22" borderId="1" xfId="0" applyFont="1" applyFill="1" applyBorder="1"/>
    <xf numFmtId="0" fontId="40" fillId="4" borderId="1" xfId="0" applyFont="1" applyFill="1" applyBorder="1" applyAlignment="1">
      <alignment vertical="center"/>
    </xf>
    <xf numFmtId="0" fontId="41" fillId="4" borderId="0" xfId="0" applyFont="1" applyFill="1"/>
    <xf numFmtId="0" fontId="42" fillId="0" borderId="0" xfId="2" applyFont="1"/>
    <xf numFmtId="0" fontId="43" fillId="0" borderId="0" xfId="2" applyFont="1"/>
    <xf numFmtId="0" fontId="44" fillId="0" borderId="0" xfId="2" applyFont="1" applyAlignment="1">
      <alignment horizontal="right" vertical="center" wrapText="1"/>
    </xf>
    <xf numFmtId="0" fontId="32" fillId="0" borderId="0" xfId="2"/>
    <xf numFmtId="0" fontId="45" fillId="6" borderId="0" xfId="2" applyFont="1" applyFill="1" applyAlignment="1">
      <alignment horizontal="center" vertical="center" wrapText="1"/>
    </xf>
    <xf numFmtId="0" fontId="47" fillId="0" borderId="0" xfId="2" applyFont="1"/>
    <xf numFmtId="0" fontId="46" fillId="0" borderId="1" xfId="3" applyBorder="1" applyAlignment="1">
      <alignment horizontal="left" vertical="center"/>
    </xf>
    <xf numFmtId="0" fontId="48" fillId="0" borderId="0" xfId="2" quotePrefix="1" applyFont="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50" fillId="23" borderId="1" xfId="0" applyNumberFormat="1" applyFont="1" applyFill="1" applyBorder="1" applyAlignment="1">
      <alignment horizontal="right" vertical="center"/>
    </xf>
    <xf numFmtId="1" fontId="50" fillId="23" borderId="1" xfId="0" applyNumberFormat="1" applyFont="1" applyFill="1" applyBorder="1" applyAlignment="1">
      <alignment horizontal="center" vertical="center"/>
    </xf>
    <xf numFmtId="1" fontId="50" fillId="23" borderId="12" xfId="0" applyNumberFormat="1" applyFont="1" applyFill="1" applyBorder="1" applyAlignment="1">
      <alignment horizontal="center" vertical="center"/>
    </xf>
    <xf numFmtId="0" fontId="8" fillId="0" borderId="0" xfId="0" applyFont="1"/>
    <xf numFmtId="0" fontId="51" fillId="24" borderId="0" xfId="0" applyFont="1" applyFill="1"/>
    <xf numFmtId="0" fontId="0" fillId="24" borderId="0" xfId="0" applyFill="1"/>
    <xf numFmtId="0" fontId="10" fillId="24" borderId="0" xfId="0" applyFont="1" applyFill="1"/>
    <xf numFmtId="0" fontId="10" fillId="0" borderId="0" xfId="0" applyFont="1"/>
    <xf numFmtId="0" fontId="1" fillId="25" borderId="51" xfId="0" applyFont="1" applyFill="1" applyBorder="1" applyAlignment="1">
      <alignment vertical="center"/>
    </xf>
    <xf numFmtId="0" fontId="1" fillId="25" borderId="52" xfId="0" applyFont="1" applyFill="1" applyBorder="1" applyAlignment="1">
      <alignment vertical="center"/>
    </xf>
    <xf numFmtId="0" fontId="1" fillId="25" borderId="53" xfId="0" applyFont="1" applyFill="1" applyBorder="1" applyAlignment="1">
      <alignment vertical="center"/>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xf>
    <xf numFmtId="0" fontId="0" fillId="0" borderId="12" xfId="0" applyBorder="1" applyAlignment="1">
      <alignment horizontal="center" vertical="center"/>
    </xf>
    <xf numFmtId="0" fontId="0" fillId="10" borderId="17" xfId="0" applyFill="1" applyBorder="1" applyAlignment="1">
      <alignment horizontal="center" vertical="center"/>
    </xf>
    <xf numFmtId="0" fontId="0" fillId="10" borderId="1" xfId="0" applyFill="1" applyBorder="1" applyAlignment="1">
      <alignment horizontal="center" vertical="center"/>
    </xf>
    <xf numFmtId="0" fontId="0" fillId="10" borderId="12" xfId="0" applyFill="1" applyBorder="1" applyAlignment="1">
      <alignment horizontal="center" vertical="center"/>
    </xf>
    <xf numFmtId="0" fontId="0" fillId="0" borderId="32" xfId="0" applyBorder="1" applyAlignment="1">
      <alignment horizontal="center" vertical="center" wrapText="1"/>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1" fillId="0" borderId="0" xfId="0" applyFont="1"/>
    <xf numFmtId="0" fontId="51" fillId="26" borderId="0" xfId="0" applyFont="1" applyFill="1"/>
    <xf numFmtId="0" fontId="0" fillId="26" borderId="0" xfId="0" applyFill="1"/>
    <xf numFmtId="0" fontId="38" fillId="22" borderId="17" xfId="0" applyFont="1" applyFill="1" applyBorder="1" applyAlignment="1">
      <alignment horizontal="left" vertical="center"/>
    </xf>
    <xf numFmtId="0" fontId="38" fillId="22" borderId="1" xfId="0" applyFont="1" applyFill="1" applyBorder="1" applyAlignment="1">
      <alignment horizontal="center" vertical="center"/>
    </xf>
    <xf numFmtId="0" fontId="39" fillId="22" borderId="41" xfId="0" applyFont="1" applyFill="1" applyBorder="1" applyAlignment="1">
      <alignment horizontal="center"/>
    </xf>
    <xf numFmtId="0" fontId="38" fillId="22" borderId="18" xfId="0" applyFont="1" applyFill="1" applyBorder="1" applyAlignment="1">
      <alignment horizontal="left" vertical="center"/>
    </xf>
    <xf numFmtId="0" fontId="38" fillId="22" borderId="14" xfId="0" applyFont="1" applyFill="1" applyBorder="1" applyAlignment="1">
      <alignment horizontal="center" vertical="center"/>
    </xf>
    <xf numFmtId="0" fontId="32" fillId="27" borderId="27" xfId="0" applyFont="1" applyFill="1" applyBorder="1" applyAlignment="1">
      <alignment horizontal="center" vertical="center" wrapText="1"/>
    </xf>
    <xf numFmtId="0" fontId="32" fillId="27" borderId="36" xfId="0" applyFont="1" applyFill="1" applyBorder="1" applyAlignment="1">
      <alignment horizontal="center" vertical="center" wrapText="1"/>
    </xf>
    <xf numFmtId="9" fontId="32" fillId="0" borderId="26" xfId="0" applyNumberFormat="1" applyFont="1" applyBorder="1" applyAlignment="1">
      <alignment horizontal="center" vertical="center"/>
    </xf>
    <xf numFmtId="169" fontId="32" fillId="0" borderId="36" xfId="4" applyNumberFormat="1" applyFont="1" applyBorder="1" applyAlignment="1">
      <alignment horizontal="center" vertical="center"/>
    </xf>
    <xf numFmtId="0" fontId="32" fillId="0" borderId="36" xfId="0" applyFont="1" applyBorder="1" applyAlignment="1">
      <alignment horizontal="center" vertical="center"/>
    </xf>
    <xf numFmtId="9" fontId="53" fillId="0" borderId="26" xfId="0" applyNumberFormat="1" applyFont="1" applyBorder="1" applyAlignment="1">
      <alignment horizontal="center" vertical="center" wrapText="1"/>
    </xf>
    <xf numFmtId="0" fontId="39" fillId="27" borderId="40" xfId="0" applyFont="1" applyFill="1" applyBorder="1" applyAlignment="1">
      <alignment vertical="center" wrapText="1"/>
    </xf>
    <xf numFmtId="0" fontId="39" fillId="27" borderId="54" xfId="0" applyFont="1" applyFill="1" applyBorder="1" applyAlignment="1">
      <alignment vertical="center" wrapText="1"/>
    </xf>
    <xf numFmtId="0" fontId="39" fillId="27" borderId="42" xfId="0" applyFont="1" applyFill="1" applyBorder="1" applyAlignment="1">
      <alignment vertical="center" wrapText="1"/>
    </xf>
    <xf numFmtId="0" fontId="50" fillId="0" borderId="36" xfId="0" applyFont="1" applyBorder="1" applyAlignment="1">
      <alignment horizontal="center" vertical="center"/>
    </xf>
    <xf numFmtId="0" fontId="54" fillId="23" borderId="27" xfId="0" applyFont="1" applyFill="1" applyBorder="1" applyAlignment="1">
      <alignment horizontal="center" vertical="center" wrapText="1"/>
    </xf>
    <xf numFmtId="0" fontId="28" fillId="0" borderId="36" xfId="0" applyFont="1" applyBorder="1" applyAlignment="1">
      <alignment horizontal="center" vertical="center" wrapText="1"/>
    </xf>
    <xf numFmtId="0" fontId="26" fillId="23" borderId="36" xfId="0" applyFont="1" applyFill="1" applyBorder="1" applyAlignment="1">
      <alignment horizontal="center" vertical="center" wrapText="1"/>
    </xf>
    <xf numFmtId="0" fontId="54" fillId="23" borderId="1" xfId="0" applyFont="1" applyFill="1" applyBorder="1" applyAlignment="1">
      <alignment horizontal="center" vertical="center" wrapText="1"/>
    </xf>
    <xf numFmtId="0" fontId="26" fillId="23" borderId="1" xfId="0" applyFont="1" applyFill="1" applyBorder="1" applyAlignment="1">
      <alignment horizontal="center" vertical="center" wrapText="1"/>
    </xf>
    <xf numFmtId="0" fontId="55" fillId="0" borderId="1" xfId="0" applyFont="1" applyBorder="1" applyAlignment="1">
      <alignment horizontal="center" vertical="center" wrapText="1"/>
    </xf>
    <xf numFmtId="0" fontId="56" fillId="4" borderId="0" xfId="0" applyFont="1" applyFill="1" applyAlignment="1">
      <alignment wrapText="1"/>
    </xf>
    <xf numFmtId="1" fontId="20" fillId="0" borderId="1" xfId="0" applyNumberFormat="1" applyFont="1" applyBorder="1" applyAlignment="1">
      <alignment horizontal="center" vertical="center" wrapText="1"/>
    </xf>
    <xf numFmtId="0" fontId="57" fillId="4" borderId="0" xfId="0" applyFont="1" applyFill="1" applyAlignment="1">
      <alignment wrapText="1"/>
    </xf>
    <xf numFmtId="0" fontId="57" fillId="4" borderId="1" xfId="0" applyFont="1" applyFill="1" applyBorder="1" applyAlignment="1">
      <alignment wrapText="1"/>
    </xf>
    <xf numFmtId="0" fontId="0" fillId="0" borderId="1" xfId="0" applyBorder="1"/>
    <xf numFmtId="0" fontId="1" fillId="0" borderId="1" xfId="0" applyFont="1" applyBorder="1"/>
    <xf numFmtId="0" fontId="28" fillId="0" borderId="0" xfId="0" applyFont="1" applyAlignment="1">
      <alignment horizontal="center" vertical="center" wrapText="1"/>
    </xf>
    <xf numFmtId="0" fontId="1" fillId="0" borderId="0" xfId="0" applyFont="1"/>
    <xf numFmtId="0" fontId="0" fillId="2" borderId="1" xfId="0" applyFill="1" applyBorder="1"/>
    <xf numFmtId="0" fontId="58" fillId="28" borderId="1" xfId="0" applyFont="1" applyFill="1" applyBorder="1" applyAlignment="1">
      <alignment horizontal="center" vertical="center" wrapText="1"/>
    </xf>
    <xf numFmtId="1" fontId="0" fillId="0" borderId="0" xfId="0" applyNumberFormat="1"/>
    <xf numFmtId="0" fontId="0" fillId="0" borderId="32" xfId="0" applyBorder="1"/>
    <xf numFmtId="0" fontId="28" fillId="0" borderId="22" xfId="0" applyFont="1" applyBorder="1" applyAlignment="1">
      <alignment horizontal="center" vertical="center" wrapText="1"/>
    </xf>
    <xf numFmtId="0" fontId="59" fillId="4" borderId="0" xfId="0" applyFont="1" applyFill="1"/>
    <xf numFmtId="0" fontId="18" fillId="9" borderId="21" xfId="0" applyFont="1" applyFill="1" applyBorder="1" applyAlignment="1">
      <alignment vertical="center" wrapText="1"/>
    </xf>
    <xf numFmtId="0" fontId="18" fillId="6" borderId="21" xfId="0" applyFont="1" applyFill="1" applyBorder="1" applyAlignment="1">
      <alignment vertical="center" wrapText="1"/>
    </xf>
    <xf numFmtId="0" fontId="18" fillId="8" borderId="11" xfId="0" applyFont="1" applyFill="1" applyBorder="1" applyAlignment="1">
      <alignment horizontal="center" vertical="center" wrapText="1"/>
    </xf>
    <xf numFmtId="1" fontId="0" fillId="0" borderId="1" xfId="0" applyNumberFormat="1" applyBorder="1"/>
    <xf numFmtId="0" fontId="58" fillId="0" borderId="0" xfId="0" applyFont="1"/>
    <xf numFmtId="0" fontId="0" fillId="0" borderId="0" xfId="0" applyAlignment="1">
      <alignment wrapText="1"/>
    </xf>
    <xf numFmtId="0" fontId="28" fillId="0" borderId="0" xfId="0" applyFont="1" applyAlignment="1">
      <alignment wrapText="1"/>
    </xf>
    <xf numFmtId="164" fontId="0" fillId="0" borderId="0" xfId="0" applyNumberFormat="1"/>
    <xf numFmtId="2" fontId="21" fillId="0" borderId="1" xfId="0" applyNumberFormat="1" applyFont="1" applyBorder="1" applyAlignment="1">
      <alignment horizontal="center" vertical="center" wrapText="1"/>
    </xf>
    <xf numFmtId="0" fontId="57" fillId="4" borderId="33" xfId="0" applyFont="1" applyFill="1" applyBorder="1" applyAlignment="1">
      <alignment wrapText="1"/>
    </xf>
    <xf numFmtId="0" fontId="57" fillId="4" borderId="11" xfId="0" applyFont="1" applyFill="1" applyBorder="1" applyAlignment="1">
      <alignment wrapText="1"/>
    </xf>
    <xf numFmtId="0" fontId="0" fillId="0" borderId="11" xfId="0" applyBorder="1"/>
    <xf numFmtId="1" fontId="28" fillId="0" borderId="1" xfId="0" applyNumberFormat="1" applyFont="1" applyBorder="1" applyAlignment="1">
      <alignment horizontal="center" vertical="center" wrapText="1"/>
    </xf>
    <xf numFmtId="0" fontId="57" fillId="4" borderId="32" xfId="0" applyFont="1" applyFill="1" applyBorder="1"/>
    <xf numFmtId="0" fontId="0" fillId="20" borderId="1" xfId="0" applyFill="1" applyBorder="1" applyAlignment="1">
      <alignment horizontal="center" vertical="center"/>
    </xf>
    <xf numFmtId="0" fontId="0" fillId="20" borderId="1" xfId="0" applyFill="1" applyBorder="1"/>
    <xf numFmtId="0" fontId="0" fillId="20" borderId="21" xfId="0" applyFill="1" applyBorder="1"/>
    <xf numFmtId="0" fontId="0" fillId="2" borderId="21" xfId="0" applyFill="1" applyBorder="1"/>
    <xf numFmtId="0" fontId="1" fillId="20" borderId="47" xfId="0" applyFont="1" applyFill="1" applyBorder="1"/>
    <xf numFmtId="0" fontId="1" fillId="30" borderId="46" xfId="0" applyFont="1" applyFill="1" applyBorder="1"/>
    <xf numFmtId="0" fontId="0" fillId="0" borderId="1" xfId="0" applyBorder="1" applyAlignment="1">
      <alignment wrapText="1"/>
    </xf>
    <xf numFmtId="1" fontId="19" fillId="8" borderId="1" xfId="0" applyNumberFormat="1" applyFont="1" applyFill="1" applyBorder="1" applyAlignment="1">
      <alignment horizontal="center" vertical="center" wrapText="1"/>
    </xf>
    <xf numFmtId="9" fontId="0" fillId="0" borderId="1" xfId="1" applyFont="1" applyBorder="1"/>
    <xf numFmtId="0" fontId="38" fillId="0" borderId="0" xfId="0" applyFont="1"/>
    <xf numFmtId="0" fontId="38" fillId="0" borderId="0" xfId="0" applyFont="1" applyAlignment="1">
      <alignment wrapText="1"/>
    </xf>
    <xf numFmtId="0" fontId="62" fillId="0" borderId="0" xfId="0" applyFont="1" applyAlignment="1">
      <alignment wrapText="1"/>
    </xf>
    <xf numFmtId="0" fontId="62" fillId="0" borderId="0" xfId="0" applyFont="1" applyAlignment="1">
      <alignment horizontal="center"/>
    </xf>
    <xf numFmtId="0" fontId="38" fillId="4" borderId="0" xfId="0" applyFont="1" applyFill="1" applyAlignment="1">
      <alignment horizontal="right" wrapText="1"/>
    </xf>
    <xf numFmtId="0" fontId="38" fillId="26" borderId="1" xfId="0" applyFont="1" applyFill="1" applyBorder="1"/>
    <xf numFmtId="0" fontId="38" fillId="32" borderId="22" xfId="0" applyFont="1" applyFill="1" applyBorder="1" applyAlignment="1">
      <alignment wrapText="1"/>
    </xf>
    <xf numFmtId="0" fontId="62" fillId="10" borderId="47" xfId="0" applyFont="1" applyFill="1" applyBorder="1" applyAlignment="1">
      <alignment horizontal="center" vertical="center" wrapText="1"/>
    </xf>
    <xf numFmtId="0" fontId="38" fillId="32" borderId="11" xfId="0" applyFont="1" applyFill="1" applyBorder="1"/>
    <xf numFmtId="0" fontId="38" fillId="32" borderId="1" xfId="0" applyFont="1" applyFill="1" applyBorder="1" applyAlignment="1">
      <alignment horizontal="right" wrapText="1"/>
    </xf>
    <xf numFmtId="0" fontId="29" fillId="32" borderId="44" xfId="0" applyFont="1" applyFill="1" applyBorder="1" applyAlignment="1">
      <alignment horizontal="right" vertical="center" wrapText="1"/>
    </xf>
    <xf numFmtId="0" fontId="66" fillId="0" borderId="0" xfId="0" applyFont="1" applyAlignment="1">
      <alignment horizontal="right" vertical="center"/>
    </xf>
    <xf numFmtId="0" fontId="0" fillId="0" borderId="0" xfId="0" applyAlignment="1">
      <alignment horizontal="right"/>
    </xf>
    <xf numFmtId="0" fontId="69" fillId="0" borderId="11" xfId="0" applyFont="1" applyBorder="1" applyAlignment="1">
      <alignment horizontal="left" wrapText="1"/>
    </xf>
    <xf numFmtId="0" fontId="62" fillId="4" borderId="47" xfId="0" applyFont="1" applyFill="1" applyBorder="1" applyAlignment="1">
      <alignment horizontal="left" vertical="center" wrapText="1"/>
    </xf>
    <xf numFmtId="0" fontId="62" fillId="33" borderId="67" xfId="0" applyFont="1" applyFill="1" applyBorder="1" applyAlignment="1">
      <alignment horizontal="center" vertical="center"/>
    </xf>
    <xf numFmtId="0" fontId="62" fillId="33" borderId="45" xfId="0" applyFont="1" applyFill="1" applyBorder="1" applyAlignment="1">
      <alignment horizontal="center" vertical="center"/>
    </xf>
    <xf numFmtId="0" fontId="38" fillId="10" borderId="1" xfId="0" applyFont="1" applyFill="1" applyBorder="1" applyAlignment="1">
      <alignment wrapText="1"/>
    </xf>
    <xf numFmtId="0" fontId="38" fillId="33" borderId="11" xfId="0" applyFont="1" applyFill="1" applyBorder="1"/>
    <xf numFmtId="0" fontId="38" fillId="34" borderId="1" xfId="0" applyFont="1" applyFill="1" applyBorder="1"/>
    <xf numFmtId="0" fontId="38" fillId="33" borderId="0" xfId="0" applyFont="1" applyFill="1" applyAlignment="1">
      <alignment horizontal="center"/>
    </xf>
    <xf numFmtId="0" fontId="38" fillId="10" borderId="1" xfId="0" applyFont="1" applyFill="1" applyBorder="1" applyAlignment="1">
      <alignment horizontal="left" vertical="center" wrapText="1"/>
    </xf>
    <xf numFmtId="0" fontId="38" fillId="26" borderId="11" xfId="0" applyFont="1" applyFill="1" applyBorder="1"/>
    <xf numFmtId="0" fontId="38" fillId="26" borderId="1" xfId="0" applyFont="1" applyFill="1" applyBorder="1" applyAlignment="1">
      <alignment wrapText="1"/>
    </xf>
    <xf numFmtId="0" fontId="62" fillId="0" borderId="0" xfId="0" applyFont="1" applyAlignment="1">
      <alignment horizontal="center" wrapText="1"/>
    </xf>
    <xf numFmtId="43" fontId="62" fillId="26" borderId="0" xfId="5" applyFont="1" applyFill="1" applyAlignment="1">
      <alignment horizontal="center" wrapText="1"/>
    </xf>
    <xf numFmtId="9" fontId="62" fillId="26" borderId="0" xfId="0" applyNumberFormat="1" applyFont="1" applyFill="1" applyAlignment="1">
      <alignment horizontal="center" wrapText="1"/>
    </xf>
    <xf numFmtId="0" fontId="58" fillId="29" borderId="61" xfId="0" applyFont="1" applyFill="1" applyBorder="1" applyAlignment="1">
      <alignment vertical="center" wrapText="1"/>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70"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37" fillId="4" borderId="28" xfId="0" applyFont="1" applyFill="1" applyBorder="1" applyAlignment="1">
      <alignment horizontal="center" vertical="center"/>
    </xf>
    <xf numFmtId="1" fontId="50" fillId="23" borderId="30" xfId="0" applyNumberFormat="1" applyFont="1" applyFill="1" applyBorder="1" applyAlignment="1">
      <alignment horizontal="right" vertical="center"/>
    </xf>
    <xf numFmtId="1" fontId="50" fillId="23" borderId="31" xfId="0" applyNumberFormat="1" applyFont="1" applyFill="1" applyBorder="1" applyAlignment="1">
      <alignment horizontal="right" vertical="center"/>
    </xf>
    <xf numFmtId="0" fontId="36" fillId="4" borderId="1" xfId="0" applyFont="1" applyFill="1" applyBorder="1" applyAlignment="1">
      <alignment horizontal="center" vertical="center" wrapText="1"/>
    </xf>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58" fillId="28" borderId="55" xfId="0" applyFont="1" applyFill="1" applyBorder="1" applyAlignment="1">
      <alignment horizontal="center" vertical="center" wrapText="1"/>
    </xf>
    <xf numFmtId="0" fontId="58" fillId="28" borderId="56" xfId="0" applyFont="1" applyFill="1" applyBorder="1" applyAlignment="1">
      <alignment horizontal="center" vertical="center" wrapText="1"/>
    </xf>
    <xf numFmtId="0" fontId="58" fillId="28" borderId="57" xfId="0" applyFont="1" applyFill="1" applyBorder="1" applyAlignment="1">
      <alignment horizontal="center" vertical="center" wrapText="1"/>
    </xf>
    <xf numFmtId="0" fontId="58" fillId="28" borderId="58" xfId="0" applyFont="1" applyFill="1" applyBorder="1" applyAlignment="1">
      <alignment horizontal="center" vertical="center" wrapText="1"/>
    </xf>
    <xf numFmtId="0" fontId="58" fillId="28" borderId="59" xfId="0" applyFont="1" applyFill="1" applyBorder="1" applyAlignment="1">
      <alignment horizontal="center" vertical="center" wrapText="1"/>
    </xf>
    <xf numFmtId="0" fontId="58" fillId="28" borderId="60" xfId="0" applyFont="1" applyFill="1" applyBorder="1" applyAlignment="1">
      <alignment horizontal="center" vertical="center" wrapText="1"/>
    </xf>
    <xf numFmtId="0" fontId="58" fillId="28" borderId="64" xfId="0" applyFont="1" applyFill="1" applyBorder="1" applyAlignment="1">
      <alignment horizontal="center" vertical="center" wrapText="1"/>
    </xf>
    <xf numFmtId="0" fontId="58" fillId="28" borderId="65" xfId="0" applyFont="1" applyFill="1" applyBorder="1" applyAlignment="1">
      <alignment horizontal="center" vertical="center" wrapText="1"/>
    </xf>
    <xf numFmtId="0" fontId="58" fillId="28" borderId="66" xfId="0" applyFont="1" applyFill="1" applyBorder="1" applyAlignment="1">
      <alignment horizontal="center" vertical="center" wrapText="1"/>
    </xf>
    <xf numFmtId="0" fontId="58" fillId="29" borderId="63" xfId="0" applyFont="1" applyFill="1" applyBorder="1" applyAlignment="1">
      <alignment vertical="center" wrapText="1"/>
    </xf>
    <xf numFmtId="0" fontId="58" fillId="29" borderId="62" xfId="0" applyFont="1" applyFill="1" applyBorder="1" applyAlignment="1">
      <alignment vertical="center" wrapText="1"/>
    </xf>
    <xf numFmtId="0" fontId="58" fillId="29" borderId="57" xfId="0" applyFont="1" applyFill="1" applyBorder="1" applyAlignment="1">
      <alignment vertical="center" wrapText="1"/>
    </xf>
    <xf numFmtId="0" fontId="58" fillId="29" borderId="58" xfId="0" applyFont="1" applyFill="1" applyBorder="1" applyAlignment="1">
      <alignment vertical="center" wrapText="1"/>
    </xf>
    <xf numFmtId="0" fontId="58" fillId="29" borderId="59" xfId="0" applyFont="1" applyFill="1" applyBorder="1" applyAlignment="1">
      <alignment vertical="center" wrapText="1"/>
    </xf>
    <xf numFmtId="0" fontId="58" fillId="29" borderId="60" xfId="0" applyFont="1" applyFill="1" applyBorder="1" applyAlignment="1">
      <alignment vertical="center" wrapText="1"/>
    </xf>
    <xf numFmtId="0" fontId="58" fillId="29" borderId="55" xfId="0" applyFont="1" applyFill="1" applyBorder="1" applyAlignment="1">
      <alignment vertical="center" wrapText="1"/>
    </xf>
    <xf numFmtId="0" fontId="58" fillId="29" borderId="56" xfId="0" applyFont="1" applyFill="1" applyBorder="1" applyAlignment="1">
      <alignment vertical="center" wrapText="1"/>
    </xf>
    <xf numFmtId="0" fontId="1"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38" fillId="25" borderId="1" xfId="0" applyFont="1" applyFill="1" applyBorder="1" applyAlignment="1">
      <alignment horizontal="center" vertical="center" wrapText="1"/>
    </xf>
    <xf numFmtId="0" fontId="38" fillId="25"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32" fillId="27" borderId="6"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50" fillId="0" borderId="40" xfId="0" applyFont="1" applyBorder="1" applyAlignment="1">
      <alignment horizontal="center" vertical="center" wrapText="1"/>
    </xf>
    <xf numFmtId="0" fontId="50" fillId="0" borderId="42"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8" fillId="4" borderId="32" xfId="0" applyFont="1" applyFill="1" applyBorder="1" applyAlignment="1">
      <alignment horizontal="center" vertical="center"/>
    </xf>
    <xf numFmtId="0" fontId="38" fillId="4" borderId="33" xfId="0" applyFont="1" applyFill="1" applyBorder="1" applyAlignment="1">
      <alignment horizontal="center" vertical="center"/>
    </xf>
    <xf numFmtId="0" fontId="38"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xf numFmtId="0" fontId="0" fillId="0" borderId="32" xfId="0" applyBorder="1" applyAlignment="1">
      <alignment horizontal="center" wrapText="1"/>
    </xf>
    <xf numFmtId="0" fontId="0" fillId="0" borderId="11" xfId="0" applyBorder="1" applyAlignment="1">
      <alignment horizontal="center" wrapText="1"/>
    </xf>
    <xf numFmtId="0" fontId="61" fillId="31" borderId="40" xfId="0" applyFont="1" applyFill="1" applyBorder="1" applyAlignment="1">
      <alignment horizontal="left" vertical="top" wrapText="1"/>
    </xf>
    <xf numFmtId="0" fontId="61" fillId="31" borderId="54" xfId="0" applyFont="1" applyFill="1" applyBorder="1" applyAlignment="1">
      <alignment horizontal="left" vertical="top" wrapText="1"/>
    </xf>
    <xf numFmtId="0" fontId="61" fillId="31" borderId="42" xfId="0" applyFont="1" applyFill="1" applyBorder="1" applyAlignment="1">
      <alignment horizontal="left" vertical="top" wrapText="1"/>
    </xf>
    <xf numFmtId="0" fontId="63" fillId="14" borderId="40" xfId="0" applyFont="1" applyFill="1" applyBorder="1" applyAlignment="1">
      <alignment horizontal="right" vertical="top" wrapText="1"/>
    </xf>
    <xf numFmtId="0" fontId="63" fillId="14" borderId="42" xfId="0" applyFont="1" applyFill="1" applyBorder="1" applyAlignment="1">
      <alignment horizontal="right" vertical="top" wrapText="1"/>
    </xf>
    <xf numFmtId="0" fontId="67" fillId="14" borderId="40" xfId="0" applyFont="1" applyFill="1" applyBorder="1" applyAlignment="1">
      <alignment horizontal="left" vertical="top" wrapText="1"/>
    </xf>
    <xf numFmtId="0" fontId="67" fillId="14" borderId="54" xfId="0" applyFont="1" applyFill="1" applyBorder="1" applyAlignment="1">
      <alignment horizontal="left" vertical="top" wrapText="1"/>
    </xf>
    <xf numFmtId="0" fontId="67" fillId="14" borderId="42" xfId="0" applyFont="1" applyFill="1" applyBorder="1" applyAlignment="1">
      <alignment horizontal="left" vertical="top" wrapText="1"/>
    </xf>
  </cellXfs>
  <cellStyles count="6">
    <cellStyle name="Lien hypertexte" xfId="3" builtinId="8"/>
    <cellStyle name="Milliers" xfId="5" builtinId="3"/>
    <cellStyle name="Monétaire" xfId="4" builtinId="4"/>
    <cellStyle name="Normal" xfId="0" builtinId="0"/>
    <cellStyle name="Normal 5" xfId="2"/>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1638055</xdr:colOff>
      <xdr:row>0</xdr:row>
      <xdr:rowOff>157372</xdr:rowOff>
    </xdr:from>
    <xdr:to>
      <xdr:col>22</xdr:col>
      <xdr:colOff>2293</xdr:colOff>
      <xdr:row>6</xdr:row>
      <xdr:rowOff>284785</xdr:rowOff>
    </xdr:to>
    <xdr:pic>
      <xdr:nvPicPr>
        <xdr:cNvPr id="2" name="Image 1" descr="Comprendre les zones climatiques de la RT 2012 | Isonat">
          <a:extLst>
            <a:ext uri="{FF2B5EF4-FFF2-40B4-BE49-F238E27FC236}">
              <a16:creationId xmlns:a16="http://schemas.microsoft.com/office/drawing/2014/main" id="{EC6DB71C-EA43-4274-89AC-8D4DE3DBC8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0707" y="157372"/>
          <a:ext cx="3224749" cy="291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33</xdr:row>
      <xdr:rowOff>173568</xdr:rowOff>
    </xdr:to>
    <xdr:pic>
      <xdr:nvPicPr>
        <xdr:cNvPr id="2" name="Image 1" descr="Comprendre les zones climatiques de la RT 2012 | Isonat">
          <a:extLst>
            <a:ext uri="{FF2B5EF4-FFF2-40B4-BE49-F238E27FC236}">
              <a16:creationId xmlns:a16="http://schemas.microsoft.com/office/drawing/2014/main" id="{D6864920-44F7-4AC4-B160-0566E5373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24271" y="3900488"/>
          <a:ext cx="5580591" cy="5110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57151</xdr:colOff>
      <xdr:row>13</xdr:row>
      <xdr:rowOff>246529</xdr:rowOff>
    </xdr:from>
    <xdr:to>
      <xdr:col>6</xdr:col>
      <xdr:colOff>381000</xdr:colOff>
      <xdr:row>50</xdr:row>
      <xdr:rowOff>107203</xdr:rowOff>
    </xdr:to>
    <xdr:sp macro="" textlink="">
      <xdr:nvSpPr>
        <xdr:cNvPr id="2" name="Rectangle 1">
          <a:extLst>
            <a:ext uri="{FF2B5EF4-FFF2-40B4-BE49-F238E27FC236}">
              <a16:creationId xmlns:a16="http://schemas.microsoft.com/office/drawing/2014/main" id="{44753D30-C4A4-4FD5-AF6E-A0B37F89FF52}"/>
            </a:ext>
          </a:extLst>
        </xdr:cNvPr>
        <xdr:cNvSpPr/>
      </xdr:nvSpPr>
      <xdr:spPr>
        <a:xfrm>
          <a:off x="859972" y="2804672"/>
          <a:ext cx="6365421" cy="662342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1768475</xdr:colOff>
      <xdr:row>25</xdr:row>
      <xdr:rowOff>66675</xdr:rowOff>
    </xdr:from>
    <xdr:to>
      <xdr:col>2</xdr:col>
      <xdr:colOff>2311400</xdr:colOff>
      <xdr:row>28</xdr:row>
      <xdr:rowOff>0</xdr:rowOff>
    </xdr:to>
    <xdr:sp macro="" textlink="">
      <xdr:nvSpPr>
        <xdr:cNvPr id="3" name="Rectangle 2">
          <a:extLst>
            <a:ext uri="{FF2B5EF4-FFF2-40B4-BE49-F238E27FC236}">
              <a16:creationId xmlns:a16="http://schemas.microsoft.com/office/drawing/2014/main" id="{270FFB0A-A5E2-4403-8260-0D5CF9216E67}"/>
            </a:ext>
          </a:extLst>
        </xdr:cNvPr>
        <xdr:cNvSpPr/>
      </xdr:nvSpPr>
      <xdr:spPr>
        <a:xfrm>
          <a:off x="3368675" y="5311775"/>
          <a:ext cx="542925" cy="4857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50"/>
            <a:t>Chaufferie</a:t>
          </a:r>
        </a:p>
      </xdr:txBody>
    </xdr:sp>
    <xdr:clientData/>
  </xdr:twoCellAnchor>
  <xdr:twoCellAnchor>
    <xdr:from>
      <xdr:col>2</xdr:col>
      <xdr:colOff>1054100</xdr:colOff>
      <xdr:row>21</xdr:row>
      <xdr:rowOff>66675</xdr:rowOff>
    </xdr:from>
    <xdr:to>
      <xdr:col>3</xdr:col>
      <xdr:colOff>199669</xdr:colOff>
      <xdr:row>31</xdr:row>
      <xdr:rowOff>171450</xdr:rowOff>
    </xdr:to>
    <xdr:sp macro="" textlink="">
      <xdr:nvSpPr>
        <xdr:cNvPr id="4" name="Ellipse 3">
          <a:extLst>
            <a:ext uri="{FF2B5EF4-FFF2-40B4-BE49-F238E27FC236}">
              <a16:creationId xmlns:a16="http://schemas.microsoft.com/office/drawing/2014/main" id="{F0461B9A-8B85-4710-8E49-FBE5968D3756}"/>
            </a:ext>
          </a:extLst>
        </xdr:cNvPr>
        <xdr:cNvSpPr/>
      </xdr:nvSpPr>
      <xdr:spPr>
        <a:xfrm>
          <a:off x="2654300" y="4575175"/>
          <a:ext cx="1977669" cy="19462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603249</xdr:colOff>
      <xdr:row>19</xdr:row>
      <xdr:rowOff>200025</xdr:rowOff>
    </xdr:from>
    <xdr:to>
      <xdr:col>3</xdr:col>
      <xdr:colOff>647699</xdr:colOff>
      <xdr:row>34</xdr:row>
      <xdr:rowOff>77865</xdr:rowOff>
    </xdr:to>
    <xdr:sp macro="" textlink="">
      <xdr:nvSpPr>
        <xdr:cNvPr id="5" name="Ellipse 4">
          <a:extLst>
            <a:ext uri="{FF2B5EF4-FFF2-40B4-BE49-F238E27FC236}">
              <a16:creationId xmlns:a16="http://schemas.microsoft.com/office/drawing/2014/main" id="{1D4E8E56-47D8-4840-B539-1ADE547F72D8}"/>
            </a:ext>
          </a:extLst>
        </xdr:cNvPr>
        <xdr:cNvSpPr/>
      </xdr:nvSpPr>
      <xdr:spPr>
        <a:xfrm>
          <a:off x="2203449" y="4137025"/>
          <a:ext cx="2876550" cy="284329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114298</xdr:colOff>
      <xdr:row>17</xdr:row>
      <xdr:rowOff>146049</xdr:rowOff>
    </xdr:from>
    <xdr:to>
      <xdr:col>4</xdr:col>
      <xdr:colOff>342900</xdr:colOff>
      <xdr:row>36</xdr:row>
      <xdr:rowOff>152400</xdr:rowOff>
    </xdr:to>
    <xdr:sp macro="" textlink="">
      <xdr:nvSpPr>
        <xdr:cNvPr id="6" name="Ellipse 5">
          <a:extLst>
            <a:ext uri="{FF2B5EF4-FFF2-40B4-BE49-F238E27FC236}">
              <a16:creationId xmlns:a16="http://schemas.microsoft.com/office/drawing/2014/main" id="{F892BD5B-50B1-45E9-82C3-2522B7F0678C}"/>
            </a:ext>
          </a:extLst>
        </xdr:cNvPr>
        <xdr:cNvSpPr/>
      </xdr:nvSpPr>
      <xdr:spPr>
        <a:xfrm>
          <a:off x="1714498" y="3714749"/>
          <a:ext cx="3860802" cy="370840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1568450</xdr:colOff>
      <xdr:row>22</xdr:row>
      <xdr:rowOff>114300</xdr:rowOff>
    </xdr:from>
    <xdr:to>
      <xdr:col>2</xdr:col>
      <xdr:colOff>2016125</xdr:colOff>
      <xdr:row>24</xdr:row>
      <xdr:rowOff>57150</xdr:rowOff>
    </xdr:to>
    <xdr:sp macro="" textlink="">
      <xdr:nvSpPr>
        <xdr:cNvPr id="7" name="ZoneTexte 6">
          <a:extLst>
            <a:ext uri="{FF2B5EF4-FFF2-40B4-BE49-F238E27FC236}">
              <a16:creationId xmlns:a16="http://schemas.microsoft.com/office/drawing/2014/main" id="{E23E8791-C3E5-47EA-B6E8-26B9F1E8545B}"/>
            </a:ext>
          </a:extLst>
        </xdr:cNvPr>
        <xdr:cNvSpPr txBox="1"/>
      </xdr:nvSpPr>
      <xdr:spPr>
        <a:xfrm>
          <a:off x="3168650" y="4806950"/>
          <a:ext cx="447675"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45m</a:t>
          </a:r>
        </a:p>
      </xdr:txBody>
    </xdr:sp>
    <xdr:clientData/>
  </xdr:twoCellAnchor>
  <xdr:twoCellAnchor>
    <xdr:from>
      <xdr:col>2</xdr:col>
      <xdr:colOff>2041525</xdr:colOff>
      <xdr:row>21</xdr:row>
      <xdr:rowOff>63500</xdr:rowOff>
    </xdr:from>
    <xdr:to>
      <xdr:col>2</xdr:col>
      <xdr:colOff>2049285</xdr:colOff>
      <xdr:row>25</xdr:row>
      <xdr:rowOff>63500</xdr:rowOff>
    </xdr:to>
    <xdr:cxnSp macro="">
      <xdr:nvCxnSpPr>
        <xdr:cNvPr id="8" name="Connecteur droit avec flèche 7">
          <a:extLst>
            <a:ext uri="{FF2B5EF4-FFF2-40B4-BE49-F238E27FC236}">
              <a16:creationId xmlns:a16="http://schemas.microsoft.com/office/drawing/2014/main" id="{366C07D9-2374-450B-8953-4E32C59BC1A8}"/>
            </a:ext>
          </a:extLst>
        </xdr:cNvPr>
        <xdr:cNvCxnSpPr>
          <a:stCxn id="4" idx="0"/>
          <a:endCxn id="3" idx="0"/>
        </xdr:cNvCxnSpPr>
      </xdr:nvCxnSpPr>
      <xdr:spPr>
        <a:xfrm flipH="1">
          <a:off x="3641725" y="4572000"/>
          <a:ext cx="7760" cy="7366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2130425</xdr:colOff>
      <xdr:row>19</xdr:row>
      <xdr:rowOff>228600</xdr:rowOff>
    </xdr:from>
    <xdr:to>
      <xdr:col>2</xdr:col>
      <xdr:colOff>2130425</xdr:colOff>
      <xdr:row>25</xdr:row>
      <xdr:rowOff>63500</xdr:rowOff>
    </xdr:to>
    <xdr:cxnSp macro="">
      <xdr:nvCxnSpPr>
        <xdr:cNvPr id="9" name="Connecteur droit avec flèche 8">
          <a:extLst>
            <a:ext uri="{FF2B5EF4-FFF2-40B4-BE49-F238E27FC236}">
              <a16:creationId xmlns:a16="http://schemas.microsoft.com/office/drawing/2014/main" id="{5E2AF7F3-AD41-4CE2-8594-2BF0DFE1CD41}"/>
            </a:ext>
          </a:extLst>
        </xdr:cNvPr>
        <xdr:cNvCxnSpPr/>
      </xdr:nvCxnSpPr>
      <xdr:spPr>
        <a:xfrm>
          <a:off x="3730625" y="4165600"/>
          <a:ext cx="0" cy="11430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1619250</xdr:colOff>
      <xdr:row>19</xdr:row>
      <xdr:rowOff>177800</xdr:rowOff>
    </xdr:from>
    <xdr:to>
      <xdr:col>2</xdr:col>
      <xdr:colOff>2057400</xdr:colOff>
      <xdr:row>21</xdr:row>
      <xdr:rowOff>57150</xdr:rowOff>
    </xdr:to>
    <xdr:sp macro="" textlink="">
      <xdr:nvSpPr>
        <xdr:cNvPr id="10" name="ZoneTexte 9">
          <a:extLst>
            <a:ext uri="{FF2B5EF4-FFF2-40B4-BE49-F238E27FC236}">
              <a16:creationId xmlns:a16="http://schemas.microsoft.com/office/drawing/2014/main" id="{F0D50A9B-9578-43C0-8244-DD6766AB939A}"/>
            </a:ext>
          </a:extLst>
        </xdr:cNvPr>
        <xdr:cNvSpPr txBox="1"/>
      </xdr:nvSpPr>
      <xdr:spPr>
        <a:xfrm>
          <a:off x="3219450" y="4073525"/>
          <a:ext cx="43815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65m</a:t>
          </a:r>
        </a:p>
      </xdr:txBody>
    </xdr:sp>
    <xdr:clientData/>
  </xdr:twoCellAnchor>
  <xdr:twoCellAnchor>
    <xdr:from>
      <xdr:col>2</xdr:col>
      <xdr:colOff>2219325</xdr:colOff>
      <xdr:row>17</xdr:row>
      <xdr:rowOff>171450</xdr:rowOff>
    </xdr:from>
    <xdr:to>
      <xdr:col>2</xdr:col>
      <xdr:colOff>2219325</xdr:colOff>
      <xdr:row>25</xdr:row>
      <xdr:rowOff>63500</xdr:rowOff>
    </xdr:to>
    <xdr:cxnSp macro="">
      <xdr:nvCxnSpPr>
        <xdr:cNvPr id="11" name="Connecteur droit avec flèche 10">
          <a:extLst>
            <a:ext uri="{FF2B5EF4-FFF2-40B4-BE49-F238E27FC236}">
              <a16:creationId xmlns:a16="http://schemas.microsoft.com/office/drawing/2014/main" id="{8C1427DF-DADC-41BA-81CA-75BA4AC1FEB8}"/>
            </a:ext>
          </a:extLst>
        </xdr:cNvPr>
        <xdr:cNvCxnSpPr/>
      </xdr:nvCxnSpPr>
      <xdr:spPr>
        <a:xfrm>
          <a:off x="3819525" y="3740150"/>
          <a:ext cx="0" cy="156845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2276475</xdr:colOff>
      <xdr:row>18</xdr:row>
      <xdr:rowOff>15875</xdr:rowOff>
    </xdr:from>
    <xdr:to>
      <xdr:col>2</xdr:col>
      <xdr:colOff>2714625</xdr:colOff>
      <xdr:row>19</xdr:row>
      <xdr:rowOff>142875</xdr:rowOff>
    </xdr:to>
    <xdr:sp macro="" textlink="">
      <xdr:nvSpPr>
        <xdr:cNvPr id="12" name="ZoneTexte 11">
          <a:extLst>
            <a:ext uri="{FF2B5EF4-FFF2-40B4-BE49-F238E27FC236}">
              <a16:creationId xmlns:a16="http://schemas.microsoft.com/office/drawing/2014/main" id="{E6BA44DD-CC90-4F52-855B-22A3C896A81B}"/>
            </a:ext>
          </a:extLst>
        </xdr:cNvPr>
        <xdr:cNvSpPr txBox="1"/>
      </xdr:nvSpPr>
      <xdr:spPr>
        <a:xfrm>
          <a:off x="3876675" y="3768725"/>
          <a:ext cx="43815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90m</a:t>
          </a:r>
        </a:p>
      </xdr:txBody>
    </xdr:sp>
    <xdr:clientData/>
  </xdr:twoCellAnchor>
  <xdr:twoCellAnchor>
    <xdr:from>
      <xdr:col>2</xdr:col>
      <xdr:colOff>1790700</xdr:colOff>
      <xdr:row>30</xdr:row>
      <xdr:rowOff>47625</xdr:rowOff>
    </xdr:from>
    <xdr:to>
      <xdr:col>2</xdr:col>
      <xdr:colOff>2133600</xdr:colOff>
      <xdr:row>31</xdr:row>
      <xdr:rowOff>85725</xdr:rowOff>
    </xdr:to>
    <xdr:sp macro="" textlink="">
      <xdr:nvSpPr>
        <xdr:cNvPr id="13" name="Rectangle 12">
          <a:extLst>
            <a:ext uri="{FF2B5EF4-FFF2-40B4-BE49-F238E27FC236}">
              <a16:creationId xmlns:a16="http://schemas.microsoft.com/office/drawing/2014/main" id="{E0743FF7-1125-4AC6-A16C-F94797C6C922}"/>
            </a:ext>
          </a:extLst>
        </xdr:cNvPr>
        <xdr:cNvSpPr/>
      </xdr:nvSpPr>
      <xdr:spPr>
        <a:xfrm>
          <a:off x="3390900" y="6213475"/>
          <a:ext cx="342900" cy="222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20</a:t>
          </a:r>
        </a:p>
      </xdr:txBody>
    </xdr:sp>
    <xdr:clientData/>
  </xdr:twoCellAnchor>
  <xdr:twoCellAnchor>
    <xdr:from>
      <xdr:col>3</xdr:col>
      <xdr:colOff>495300</xdr:colOff>
      <xdr:row>21</xdr:row>
      <xdr:rowOff>158750</xdr:rowOff>
    </xdr:from>
    <xdr:to>
      <xdr:col>4</xdr:col>
      <xdr:colOff>76200</xdr:colOff>
      <xdr:row>23</xdr:row>
      <xdr:rowOff>15875</xdr:rowOff>
    </xdr:to>
    <xdr:sp macro="" textlink="">
      <xdr:nvSpPr>
        <xdr:cNvPr id="14" name="Rectangle 13">
          <a:extLst>
            <a:ext uri="{FF2B5EF4-FFF2-40B4-BE49-F238E27FC236}">
              <a16:creationId xmlns:a16="http://schemas.microsoft.com/office/drawing/2014/main" id="{6C4173E6-6560-470F-B221-B97A786DE7FC}"/>
            </a:ext>
          </a:extLst>
        </xdr:cNvPr>
        <xdr:cNvSpPr/>
      </xdr:nvSpPr>
      <xdr:spPr>
        <a:xfrm>
          <a:off x="4927600" y="4667250"/>
          <a:ext cx="381000" cy="225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40</a:t>
          </a:r>
        </a:p>
      </xdr:txBody>
    </xdr:sp>
    <xdr:clientData/>
  </xdr:twoCellAnchor>
  <xdr:twoCellAnchor>
    <xdr:from>
      <xdr:col>2</xdr:col>
      <xdr:colOff>828675</xdr:colOff>
      <xdr:row>29</xdr:row>
      <xdr:rowOff>53975</xdr:rowOff>
    </xdr:from>
    <xdr:to>
      <xdr:col>2</xdr:col>
      <xdr:colOff>1171575</xdr:colOff>
      <xdr:row>30</xdr:row>
      <xdr:rowOff>92075</xdr:rowOff>
    </xdr:to>
    <xdr:sp macro="" textlink="">
      <xdr:nvSpPr>
        <xdr:cNvPr id="15" name="Rectangle 14">
          <a:extLst>
            <a:ext uri="{FF2B5EF4-FFF2-40B4-BE49-F238E27FC236}">
              <a16:creationId xmlns:a16="http://schemas.microsoft.com/office/drawing/2014/main" id="{E4A0F6C0-8878-4C1B-9A1B-701581964E1A}"/>
            </a:ext>
          </a:extLst>
        </xdr:cNvPr>
        <xdr:cNvSpPr/>
      </xdr:nvSpPr>
      <xdr:spPr>
        <a:xfrm>
          <a:off x="2428875" y="6035675"/>
          <a:ext cx="342900" cy="222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30</a:t>
          </a:r>
        </a:p>
      </xdr:txBody>
    </xdr:sp>
    <xdr:clientData/>
  </xdr:twoCellAnchor>
  <xdr:twoCellAnchor>
    <xdr:from>
      <xdr:col>1</xdr:col>
      <xdr:colOff>479422</xdr:colOff>
      <xdr:row>15</xdr:row>
      <xdr:rowOff>117458</xdr:rowOff>
    </xdr:from>
    <xdr:to>
      <xdr:col>4</xdr:col>
      <xdr:colOff>755649</xdr:colOff>
      <xdr:row>39</xdr:row>
      <xdr:rowOff>6350</xdr:rowOff>
    </xdr:to>
    <xdr:sp macro="" textlink="">
      <xdr:nvSpPr>
        <xdr:cNvPr id="16" name="Ellipse 15">
          <a:extLst>
            <a:ext uri="{FF2B5EF4-FFF2-40B4-BE49-F238E27FC236}">
              <a16:creationId xmlns:a16="http://schemas.microsoft.com/office/drawing/2014/main" id="{423366A5-E24D-47CD-8327-64535AAFAAE1}"/>
            </a:ext>
          </a:extLst>
        </xdr:cNvPr>
        <xdr:cNvSpPr/>
      </xdr:nvSpPr>
      <xdr:spPr>
        <a:xfrm>
          <a:off x="1282243" y="3247101"/>
          <a:ext cx="4712156" cy="413432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2</xdr:col>
      <xdr:colOff>547968</xdr:colOff>
      <xdr:row>41</xdr:row>
      <xdr:rowOff>15875</xdr:rowOff>
    </xdr:from>
    <xdr:to>
      <xdr:col>4</xdr:col>
      <xdr:colOff>745508</xdr:colOff>
      <xdr:row>48</xdr:row>
      <xdr:rowOff>101787</xdr:rowOff>
    </xdr:to>
    <xdr:pic>
      <xdr:nvPicPr>
        <xdr:cNvPr id="17" name="Image 16">
          <a:extLst>
            <a:ext uri="{FF2B5EF4-FFF2-40B4-BE49-F238E27FC236}">
              <a16:creationId xmlns:a16="http://schemas.microsoft.com/office/drawing/2014/main" id="{A2346F79-A927-468D-AF28-4D6F3BD2028E}"/>
            </a:ext>
          </a:extLst>
        </xdr:cNvPr>
        <xdr:cNvPicPr>
          <a:picLocks noChangeAspect="1"/>
        </xdr:cNvPicPr>
      </xdr:nvPicPr>
      <xdr:blipFill>
        <a:blip xmlns:r="http://schemas.openxmlformats.org/officeDocument/2006/relationships" r:embed="rId1"/>
        <a:stretch>
          <a:fillRect/>
        </a:stretch>
      </xdr:blipFill>
      <xdr:spPr>
        <a:xfrm>
          <a:off x="2148168" y="8207375"/>
          <a:ext cx="3636065" cy="1359087"/>
        </a:xfrm>
        <a:prstGeom prst="rect">
          <a:avLst/>
        </a:prstGeom>
      </xdr:spPr>
    </xdr:pic>
    <xdr:clientData/>
  </xdr:twoCellAnchor>
  <xdr:twoCellAnchor>
    <xdr:from>
      <xdr:col>1</xdr:col>
      <xdr:colOff>130736</xdr:colOff>
      <xdr:row>13</xdr:row>
      <xdr:rowOff>330200</xdr:rowOff>
    </xdr:from>
    <xdr:to>
      <xdr:col>2</xdr:col>
      <xdr:colOff>915708</xdr:colOff>
      <xdr:row>16</xdr:row>
      <xdr:rowOff>109445</xdr:rowOff>
    </xdr:to>
    <xdr:sp macro="" textlink="">
      <xdr:nvSpPr>
        <xdr:cNvPr id="18" name="ZoneTexte 17">
          <a:extLst>
            <a:ext uri="{FF2B5EF4-FFF2-40B4-BE49-F238E27FC236}">
              <a16:creationId xmlns:a16="http://schemas.microsoft.com/office/drawing/2014/main" id="{051C880A-E04C-483B-BD3C-233D31FE8E8E}"/>
            </a:ext>
          </a:extLst>
        </xdr:cNvPr>
        <xdr:cNvSpPr txBox="1"/>
      </xdr:nvSpPr>
      <xdr:spPr>
        <a:xfrm>
          <a:off x="930836" y="2959100"/>
          <a:ext cx="1585072" cy="53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400" b="1"/>
            <a:t>Exemple:</a:t>
          </a:r>
        </a:p>
      </xdr:txBody>
    </xdr:sp>
    <xdr:clientData/>
  </xdr:twoCellAnchor>
  <xdr:twoCellAnchor>
    <xdr:from>
      <xdr:col>2</xdr:col>
      <xdr:colOff>1304925</xdr:colOff>
      <xdr:row>37</xdr:row>
      <xdr:rowOff>9525</xdr:rowOff>
    </xdr:from>
    <xdr:to>
      <xdr:col>2</xdr:col>
      <xdr:colOff>2809875</xdr:colOff>
      <xdr:row>38</xdr:row>
      <xdr:rowOff>66675</xdr:rowOff>
    </xdr:to>
    <xdr:sp macro="" textlink="">
      <xdr:nvSpPr>
        <xdr:cNvPr id="19" name="ZoneTexte 18">
          <a:extLst>
            <a:ext uri="{FF2B5EF4-FFF2-40B4-BE49-F238E27FC236}">
              <a16:creationId xmlns:a16="http://schemas.microsoft.com/office/drawing/2014/main" id="{D83BF97A-0195-4011-82F6-EAD519DE9D97}"/>
            </a:ext>
          </a:extLst>
        </xdr:cNvPr>
        <xdr:cNvSpPr txBox="1"/>
      </xdr:nvSpPr>
      <xdr:spPr>
        <a:xfrm>
          <a:off x="2905125" y="7464425"/>
          <a:ext cx="150495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Pas de bat à 90-110m</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011A9388-95FD-44E9-B26D-A079491D1DD2}"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3-08-01T13:46:08.79" personId="{011A9388-95FD-44E9-B26D-A079491D1DD2}" id="{4F207552-2603-48AF-9C3B-F5283FAD11D7}">
    <text>Ajout aout 2023</text>
  </threadedComment>
  <threadedComment ref="E3" dT="2023-08-09T12:56:29.95" personId="{011A9388-95FD-44E9-B26D-A079491D1DD2}" id="{B9EC33C0-22EA-47EB-BED4-40743C16D1DB}">
    <text>Rougis si conso au-delà du plafond</text>
  </threadedComment>
  <threadedComment ref="L3" dT="2023-08-01T13:46:32.21" personId="{011A9388-95FD-44E9-B26D-A079491D1DD2}" id="{A60FF337-E694-4255-A21C-FF3447AE7970}">
    <text>Seuil d'efficacité énergétique</text>
  </threadedComment>
  <threadedComment ref="M3" dT="2023-08-09T12:35:54.52" personId="{011A9388-95FD-44E9-B26D-A079491D1DD2}" id="{3EF8CF5E-F16C-4B4C-A739-5388B3897E13}">
    <text>Signale "Faible efficacité énergétique" ou "vigilance ECS"</text>
  </threadedComment>
  <threadedComment ref="R14" dT="2023-08-01T13:46:32.21" personId="{011A9388-95FD-44E9-B26D-A079491D1DD2}" id="{CC8392FD-8DE7-4150-923D-383AC6005CE9}">
    <text>Seuil d'efficacité énergétique</text>
  </threadedComment>
  <threadedComment ref="J29" dT="2022-10-12T09:50:49.27" personId="{011A9388-95FD-44E9-B26D-A079491D1DD2}" id="{373122AD-89AA-40B5-9E30-142AFC96C5FE}">
    <text>Supression "avant réhabilitation…"</text>
  </threadedComment>
  <threadedComment ref="K29" dT="2022-10-12T09:51:32.83" personId="{011A9388-95FD-44E9-B26D-A079491D1DD2}" id="{E520AC5D-92D0-4519-992C-02C163732254}">
    <text>Ajout "à l'issue des travaux"</text>
  </threadedComment>
  <threadedComment ref="S29" dT="2023-08-01T13:46:32.21" personId="{011A9388-95FD-44E9-B26D-A079491D1DD2}" id="{FE266CF9-8138-49DB-BFE6-FB8BB5793AC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011A9388-95FD-44E9-B26D-A079491D1DD2}" id="{7B9C40A0-8356-4665-8AA1-657223CCF7CC}">
    <text>Sources données: CEREN 2021</text>
  </threadedComment>
</ThreadedComments>
</file>

<file path=xl/threadedComments/threadedComment3.xml><?xml version="1.0" encoding="utf-8"?>
<ThreadedComments xmlns="http://schemas.microsoft.com/office/spreadsheetml/2018/threadedcomments" xmlns:x="http://schemas.openxmlformats.org/spreadsheetml/2006/main">
  <threadedComment ref="A6" dT="2022-10-12T09:47:24.61" personId="{011A9388-95FD-44E9-B26D-A079491D1DD2}" id="{3574A898-886E-4F2D-BF85-C955617108E4}">
    <text>Ajout des prix en fonction du taux d'aide</text>
  </threadedComment>
</ThreadedComments>
</file>

<file path=xl/threadedComments/threadedComment4.xml><?xml version="1.0" encoding="utf-8"?>
<ThreadedComments xmlns="http://schemas.microsoft.com/office/spreadsheetml/2018/threadedcomments" xmlns:x="http://schemas.openxmlformats.org/spreadsheetml/2006/main">
  <threadedComment ref="B11" dT="2022-10-12T09:42:52.66" personId="{011A9388-95FD-44E9-B26D-A079491D1DD2}" id="{54AF77CC-5BFD-4601-B6B0-D24EE6594349}">
    <text xml:space="preserve">Ajout de la tranche DN300-400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 Id="rId4" Type="http://schemas.microsoft.com/office/2017/10/relationships/threadedComment" Target="../threadedComments/threadedComment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2"/>
  <sheetViews>
    <sheetView zoomScale="85" zoomScaleNormal="85" workbookViewId="0">
      <selection activeCell="B74" sqref="B74"/>
    </sheetView>
  </sheetViews>
  <sheetFormatPr baseColWidth="10" defaultColWidth="11.42578125" defaultRowHeight="15" x14ac:dyDescent="0.25"/>
  <cols>
    <col min="1" max="1" width="4.85546875" style="12" customWidth="1"/>
    <col min="2" max="2" width="81.7109375" style="3" customWidth="1"/>
    <col min="3" max="3" width="14.140625" style="1" customWidth="1"/>
    <col min="4" max="7" width="14.140625" style="3" customWidth="1"/>
    <col min="8" max="8" width="30.7109375" style="3" bestFit="1" customWidth="1"/>
    <col min="9" max="9" width="34.5703125" style="9" customWidth="1"/>
    <col min="10" max="10" width="29.140625" style="12" bestFit="1" customWidth="1"/>
    <col min="11" max="16384" width="11.42578125" style="12"/>
  </cols>
  <sheetData>
    <row r="1" spans="1:9" x14ac:dyDescent="0.25">
      <c r="A1" s="3"/>
    </row>
    <row r="2" spans="1:9" x14ac:dyDescent="0.25">
      <c r="A2" s="16" t="s">
        <v>0</v>
      </c>
      <c r="C2" s="3"/>
    </row>
    <row r="3" spans="1:9" ht="15" customHeight="1" x14ac:dyDescent="0.25">
      <c r="B3" s="15" t="s">
        <v>1</v>
      </c>
      <c r="C3" s="3"/>
      <c r="I3" s="10"/>
    </row>
    <row r="4" spans="1:9" ht="15" customHeight="1" x14ac:dyDescent="0.25">
      <c r="A4" s="4"/>
      <c r="B4" s="15" t="s">
        <v>2</v>
      </c>
      <c r="C4" s="3"/>
      <c r="I4" s="10"/>
    </row>
    <row r="5" spans="1:9" ht="15" customHeight="1" x14ac:dyDescent="0.25">
      <c r="A5" s="4"/>
      <c r="B5" s="15" t="s">
        <v>3</v>
      </c>
      <c r="C5" s="3"/>
      <c r="I5" s="10"/>
    </row>
    <row r="6" spans="1:9" ht="15" customHeight="1" x14ac:dyDescent="0.25">
      <c r="A6" s="4"/>
      <c r="B6" s="15" t="s">
        <v>4</v>
      </c>
      <c r="C6" s="3"/>
      <c r="I6" s="10"/>
    </row>
    <row r="7" spans="1:9" ht="15" customHeight="1" x14ac:dyDescent="0.25">
      <c r="A7" s="4"/>
      <c r="B7" s="15" t="s">
        <v>5</v>
      </c>
      <c r="C7" s="3"/>
      <c r="I7" s="10"/>
    </row>
    <row r="9" spans="1:9" x14ac:dyDescent="0.25">
      <c r="A9" s="14" t="s">
        <v>6</v>
      </c>
    </row>
    <row r="10" spans="1:9" ht="90" x14ac:dyDescent="0.25">
      <c r="A10" s="6" t="s">
        <v>7</v>
      </c>
      <c r="B10" s="7" t="s">
        <v>8</v>
      </c>
      <c r="C10" s="6" t="s">
        <v>9</v>
      </c>
      <c r="D10" s="6" t="s">
        <v>10</v>
      </c>
      <c r="E10" s="6" t="s">
        <v>11</v>
      </c>
      <c r="F10" s="6" t="s">
        <v>12</v>
      </c>
      <c r="G10" s="6" t="s">
        <v>13</v>
      </c>
      <c r="H10" s="6" t="s">
        <v>14</v>
      </c>
      <c r="I10" s="6" t="s">
        <v>15</v>
      </c>
    </row>
    <row r="11" spans="1:9" x14ac:dyDescent="0.25">
      <c r="A11" s="2">
        <v>1</v>
      </c>
      <c r="B11" s="11" t="s">
        <v>16</v>
      </c>
      <c r="C11" s="2"/>
      <c r="D11" s="2"/>
      <c r="E11" s="2"/>
      <c r="F11" s="2"/>
      <c r="G11" s="2" t="s">
        <v>17</v>
      </c>
      <c r="H11" s="13" t="s">
        <v>18</v>
      </c>
      <c r="I11" s="15"/>
    </row>
    <row r="12" spans="1:9" x14ac:dyDescent="0.25">
      <c r="A12" s="2">
        <v>2</v>
      </c>
      <c r="B12" s="11" t="s">
        <v>19</v>
      </c>
      <c r="C12" s="2"/>
      <c r="D12" s="2"/>
      <c r="E12" s="2"/>
      <c r="F12" s="2"/>
      <c r="G12" s="2" t="s">
        <v>17</v>
      </c>
      <c r="H12" s="13" t="s">
        <v>20</v>
      </c>
      <c r="I12" s="15" t="s">
        <v>21</v>
      </c>
    </row>
    <row r="13" spans="1:9" x14ac:dyDescent="0.25">
      <c r="A13" s="2">
        <v>3</v>
      </c>
      <c r="B13" s="11" t="s">
        <v>22</v>
      </c>
      <c r="C13" s="2"/>
      <c r="D13" s="2"/>
      <c r="E13" s="2"/>
      <c r="F13" s="2"/>
      <c r="G13" s="2" t="s">
        <v>17</v>
      </c>
      <c r="H13" s="13" t="s">
        <v>20</v>
      </c>
      <c r="I13" s="15" t="s">
        <v>21</v>
      </c>
    </row>
    <row r="14" spans="1:9" x14ac:dyDescent="0.25">
      <c r="A14" s="2">
        <v>4</v>
      </c>
      <c r="B14" s="11" t="s">
        <v>23</v>
      </c>
      <c r="C14" s="2" t="s">
        <v>24</v>
      </c>
      <c r="D14" s="2"/>
      <c r="E14" s="2"/>
      <c r="F14" s="2"/>
      <c r="G14" s="2"/>
      <c r="H14" s="13" t="s">
        <v>20</v>
      </c>
      <c r="I14" s="15" t="s">
        <v>21</v>
      </c>
    </row>
    <row r="15" spans="1:9" ht="30" x14ac:dyDescent="0.25">
      <c r="A15" s="2">
        <v>5</v>
      </c>
      <c r="B15" s="11" t="s">
        <v>25</v>
      </c>
      <c r="C15" s="2"/>
      <c r="D15" s="2"/>
      <c r="E15" s="2"/>
      <c r="F15" s="2"/>
      <c r="G15" s="2"/>
      <c r="H15" s="13" t="s">
        <v>20</v>
      </c>
      <c r="I15" s="15" t="s">
        <v>26</v>
      </c>
    </row>
    <row r="16" spans="1:9" ht="30" x14ac:dyDescent="0.25">
      <c r="A16" s="2">
        <v>6</v>
      </c>
      <c r="B16" s="11" t="s">
        <v>27</v>
      </c>
      <c r="C16" s="2"/>
      <c r="D16" s="2"/>
      <c r="E16" s="2"/>
      <c r="F16" s="2"/>
      <c r="G16" s="2"/>
      <c r="H16" s="13" t="s">
        <v>20</v>
      </c>
      <c r="I16" s="15" t="s">
        <v>26</v>
      </c>
    </row>
    <row r="17" spans="1:9" ht="30" x14ac:dyDescent="0.25">
      <c r="A17" s="2">
        <v>7</v>
      </c>
      <c r="B17" s="11" t="s">
        <v>28</v>
      </c>
      <c r="C17" s="4"/>
      <c r="D17" s="2"/>
      <c r="E17" s="2"/>
      <c r="F17" s="2"/>
      <c r="G17" s="2" t="s">
        <v>17</v>
      </c>
      <c r="H17" s="13" t="s">
        <v>20</v>
      </c>
      <c r="I17" s="15" t="s">
        <v>29</v>
      </c>
    </row>
    <row r="18" spans="1:9" ht="30" x14ac:dyDescent="0.25">
      <c r="A18" s="2">
        <v>8</v>
      </c>
      <c r="B18" s="11" t="s">
        <v>30</v>
      </c>
      <c r="C18" s="4"/>
      <c r="D18" s="2"/>
      <c r="E18" s="2"/>
      <c r="F18" s="2"/>
      <c r="G18" s="2" t="s">
        <v>17</v>
      </c>
      <c r="H18" s="13" t="s">
        <v>20</v>
      </c>
      <c r="I18" s="15" t="s">
        <v>29</v>
      </c>
    </row>
    <row r="19" spans="1:9" ht="30" x14ac:dyDescent="0.25">
      <c r="A19" s="2">
        <v>9</v>
      </c>
      <c r="B19" s="11" t="s">
        <v>31</v>
      </c>
      <c r="C19" s="4"/>
      <c r="D19" s="2" t="s">
        <v>32</v>
      </c>
      <c r="E19" s="2"/>
      <c r="F19" s="2"/>
      <c r="G19" s="2" t="s">
        <v>17</v>
      </c>
      <c r="H19" s="13" t="s">
        <v>20</v>
      </c>
      <c r="I19" s="15" t="s">
        <v>29</v>
      </c>
    </row>
    <row r="20" spans="1:9" ht="30" x14ac:dyDescent="0.25">
      <c r="A20" s="2">
        <v>10</v>
      </c>
      <c r="B20" s="11" t="s">
        <v>33</v>
      </c>
      <c r="C20" s="4"/>
      <c r="D20" s="2" t="s">
        <v>32</v>
      </c>
      <c r="E20" s="2"/>
      <c r="F20" s="2"/>
      <c r="G20" s="2" t="s">
        <v>34</v>
      </c>
      <c r="H20" s="13" t="s">
        <v>20</v>
      </c>
      <c r="I20" s="15" t="s">
        <v>29</v>
      </c>
    </row>
    <row r="21" spans="1:9" ht="45" x14ac:dyDescent="0.25">
      <c r="A21" s="2">
        <v>11</v>
      </c>
      <c r="B21" s="11" t="s">
        <v>35</v>
      </c>
      <c r="C21" s="4"/>
      <c r="D21" s="2"/>
      <c r="E21" s="2"/>
      <c r="F21" s="2"/>
      <c r="G21" s="2" t="s">
        <v>17</v>
      </c>
      <c r="H21" s="13" t="s">
        <v>20</v>
      </c>
      <c r="I21" s="15" t="s">
        <v>36</v>
      </c>
    </row>
    <row r="22" spans="1:9" ht="45" x14ac:dyDescent="0.25">
      <c r="A22" s="2">
        <v>12</v>
      </c>
      <c r="B22" s="11" t="s">
        <v>37</v>
      </c>
      <c r="C22" s="4"/>
      <c r="D22" s="2"/>
      <c r="E22" s="2"/>
      <c r="F22" s="2"/>
      <c r="G22" s="2"/>
      <c r="H22" s="13" t="s">
        <v>20</v>
      </c>
      <c r="I22" s="15" t="s">
        <v>36</v>
      </c>
    </row>
    <row r="23" spans="1:9" ht="45" x14ac:dyDescent="0.25">
      <c r="A23" s="2">
        <v>13</v>
      </c>
      <c r="B23" s="11" t="s">
        <v>38</v>
      </c>
      <c r="C23" s="2"/>
      <c r="D23" s="2"/>
      <c r="E23" s="2"/>
      <c r="F23" s="2"/>
      <c r="G23" s="2" t="s">
        <v>17</v>
      </c>
      <c r="H23" s="13" t="s">
        <v>20</v>
      </c>
      <c r="I23" s="15" t="s">
        <v>36</v>
      </c>
    </row>
    <row r="24" spans="1:9" ht="45" x14ac:dyDescent="0.25">
      <c r="A24" s="2">
        <v>14</v>
      </c>
      <c r="B24" s="11" t="s">
        <v>39</v>
      </c>
      <c r="C24" s="2"/>
      <c r="D24" s="2"/>
      <c r="E24" s="2"/>
      <c r="F24" s="2"/>
      <c r="G24" s="2"/>
      <c r="H24" s="13" t="s">
        <v>20</v>
      </c>
      <c r="I24" s="15" t="s">
        <v>36</v>
      </c>
    </row>
    <row r="25" spans="1:9" ht="45" x14ac:dyDescent="0.25">
      <c r="A25" s="2">
        <v>15</v>
      </c>
      <c r="B25" s="11" t="s">
        <v>40</v>
      </c>
      <c r="C25" s="2"/>
      <c r="D25" s="2" t="s">
        <v>41</v>
      </c>
      <c r="E25" s="2"/>
      <c r="F25" s="2"/>
      <c r="G25" s="2"/>
      <c r="H25" s="13" t="s">
        <v>20</v>
      </c>
      <c r="I25" s="15" t="s">
        <v>36</v>
      </c>
    </row>
    <row r="26" spans="1:9" x14ac:dyDescent="0.25">
      <c r="A26" s="2">
        <v>16</v>
      </c>
      <c r="B26" s="11" t="s">
        <v>42</v>
      </c>
      <c r="C26" s="2"/>
      <c r="D26" s="2"/>
      <c r="E26" s="2"/>
      <c r="F26" s="2"/>
      <c r="G26" s="2"/>
      <c r="H26" s="13" t="s">
        <v>43</v>
      </c>
      <c r="I26" s="15"/>
    </row>
    <row r="27" spans="1:9" x14ac:dyDescent="0.25">
      <c r="A27" s="2">
        <v>17</v>
      </c>
      <c r="B27" s="11" t="s">
        <v>44</v>
      </c>
      <c r="C27" s="2"/>
      <c r="D27" s="2"/>
      <c r="E27" s="2"/>
      <c r="F27" s="2"/>
      <c r="G27" s="2"/>
      <c r="H27" s="13" t="s">
        <v>43</v>
      </c>
      <c r="I27" s="15"/>
    </row>
    <row r="28" spans="1:9" x14ac:dyDescent="0.25">
      <c r="A28" s="2">
        <v>18</v>
      </c>
      <c r="B28" s="11" t="s">
        <v>45</v>
      </c>
      <c r="C28" s="2"/>
      <c r="D28" s="2"/>
      <c r="E28" s="2"/>
      <c r="F28" s="2"/>
      <c r="G28" s="2"/>
      <c r="H28" s="13" t="s">
        <v>43</v>
      </c>
      <c r="I28" s="15"/>
    </row>
    <row r="29" spans="1:9" x14ac:dyDescent="0.25">
      <c r="A29" s="2">
        <v>19</v>
      </c>
      <c r="B29" s="11" t="s">
        <v>46</v>
      </c>
      <c r="C29" s="2"/>
      <c r="D29" s="2"/>
      <c r="E29" s="2"/>
      <c r="F29" s="2"/>
      <c r="G29" s="2"/>
      <c r="H29" s="13" t="s">
        <v>43</v>
      </c>
      <c r="I29" s="15"/>
    </row>
    <row r="30" spans="1:9" ht="75" x14ac:dyDescent="0.25">
      <c r="A30" s="2">
        <v>20</v>
      </c>
      <c r="B30" s="11" t="s">
        <v>47</v>
      </c>
      <c r="C30" s="2"/>
      <c r="D30" s="2"/>
      <c r="E30" s="5" t="s">
        <v>48</v>
      </c>
      <c r="F30" s="5"/>
      <c r="G30" s="5" t="s">
        <v>17</v>
      </c>
      <c r="H30" s="13" t="s">
        <v>49</v>
      </c>
      <c r="I30" s="15" t="s">
        <v>50</v>
      </c>
    </row>
    <row r="31" spans="1:9" ht="30" x14ac:dyDescent="0.25">
      <c r="A31" s="2">
        <v>21</v>
      </c>
      <c r="B31" s="11" t="s">
        <v>51</v>
      </c>
      <c r="C31" s="2" t="s">
        <v>24</v>
      </c>
      <c r="D31" s="2"/>
      <c r="E31" s="2"/>
      <c r="F31" s="2"/>
      <c r="G31" s="2"/>
      <c r="H31" s="13" t="s">
        <v>49</v>
      </c>
      <c r="I31" s="15" t="s">
        <v>50</v>
      </c>
    </row>
    <row r="32" spans="1:9" ht="30" x14ac:dyDescent="0.25">
      <c r="A32" s="2">
        <v>22</v>
      </c>
      <c r="B32" s="11" t="s">
        <v>52</v>
      </c>
      <c r="C32" s="2" t="s">
        <v>24</v>
      </c>
      <c r="D32" s="2"/>
      <c r="E32" s="2" t="s">
        <v>53</v>
      </c>
      <c r="F32" s="2" t="s">
        <v>54</v>
      </c>
      <c r="G32" s="2" t="s">
        <v>17</v>
      </c>
      <c r="H32" s="13" t="s">
        <v>49</v>
      </c>
      <c r="I32" s="15" t="s">
        <v>50</v>
      </c>
    </row>
    <row r="33" spans="1:9" ht="30" x14ac:dyDescent="0.25">
      <c r="A33" s="2">
        <v>23</v>
      </c>
      <c r="B33" s="11" t="s">
        <v>55</v>
      </c>
      <c r="C33" s="2"/>
      <c r="D33" s="2"/>
      <c r="E33" s="2"/>
      <c r="F33" s="2" t="s">
        <v>54</v>
      </c>
      <c r="G33" s="2"/>
      <c r="H33" s="13" t="s">
        <v>49</v>
      </c>
      <c r="I33" s="15" t="s">
        <v>50</v>
      </c>
    </row>
    <row r="34" spans="1:9" ht="30" x14ac:dyDescent="0.25">
      <c r="A34" s="2">
        <v>24</v>
      </c>
      <c r="B34" s="11" t="s">
        <v>56</v>
      </c>
      <c r="C34" s="2" t="s">
        <v>24</v>
      </c>
      <c r="D34" s="2"/>
      <c r="E34" s="2" t="s">
        <v>57</v>
      </c>
      <c r="F34" s="2"/>
      <c r="G34" s="2" t="s">
        <v>34</v>
      </c>
      <c r="H34" s="13" t="s">
        <v>49</v>
      </c>
      <c r="I34" s="15" t="s">
        <v>50</v>
      </c>
    </row>
    <row r="35" spans="1:9" ht="60" customHeight="1" x14ac:dyDescent="0.25">
      <c r="A35" s="2">
        <v>25</v>
      </c>
      <c r="B35" s="11" t="s">
        <v>58</v>
      </c>
      <c r="C35" s="2" t="s">
        <v>24</v>
      </c>
      <c r="D35" s="2"/>
      <c r="E35" s="2"/>
      <c r="F35" s="2"/>
      <c r="G35" s="2" t="s">
        <v>34</v>
      </c>
      <c r="H35" s="13" t="s">
        <v>49</v>
      </c>
      <c r="I35" s="15" t="s">
        <v>50</v>
      </c>
    </row>
    <row r="36" spans="1:9" ht="45" x14ac:dyDescent="0.25">
      <c r="A36" s="2">
        <v>26</v>
      </c>
      <c r="B36" s="11" t="s">
        <v>59</v>
      </c>
      <c r="C36" s="2"/>
      <c r="D36" s="2"/>
      <c r="E36" s="2"/>
      <c r="F36" s="2"/>
      <c r="G36" s="2" t="s">
        <v>17</v>
      </c>
      <c r="H36" s="13" t="s">
        <v>49</v>
      </c>
      <c r="I36" s="15" t="s">
        <v>60</v>
      </c>
    </row>
    <row r="37" spans="1:9" ht="45" x14ac:dyDescent="0.25">
      <c r="A37" s="2">
        <v>27</v>
      </c>
      <c r="B37" s="11" t="s">
        <v>61</v>
      </c>
      <c r="C37" s="2"/>
      <c r="D37" s="2"/>
      <c r="E37" s="2"/>
      <c r="F37" s="2"/>
      <c r="G37" s="2" t="s">
        <v>17</v>
      </c>
      <c r="H37" s="13" t="s">
        <v>49</v>
      </c>
      <c r="I37" s="15" t="s">
        <v>60</v>
      </c>
    </row>
    <row r="38" spans="1:9" ht="30" x14ac:dyDescent="0.25">
      <c r="A38" s="2">
        <v>28</v>
      </c>
      <c r="B38" s="11" t="s">
        <v>62</v>
      </c>
      <c r="C38" s="2"/>
      <c r="D38" s="2"/>
      <c r="E38" s="2"/>
      <c r="F38" s="2"/>
      <c r="G38" s="2" t="s">
        <v>17</v>
      </c>
      <c r="H38" s="13" t="s">
        <v>49</v>
      </c>
      <c r="I38" s="15" t="s">
        <v>63</v>
      </c>
    </row>
    <row r="39" spans="1:9" ht="30" x14ac:dyDescent="0.25">
      <c r="A39" s="2">
        <v>29</v>
      </c>
      <c r="B39" s="11" t="s">
        <v>64</v>
      </c>
      <c r="C39" s="2"/>
      <c r="D39" s="2"/>
      <c r="E39" s="2"/>
      <c r="F39" s="2"/>
      <c r="G39" s="2"/>
      <c r="H39" s="13" t="s">
        <v>49</v>
      </c>
      <c r="I39" s="15" t="s">
        <v>63</v>
      </c>
    </row>
    <row r="40" spans="1:9" ht="30" x14ac:dyDescent="0.25">
      <c r="A40" s="2">
        <v>30</v>
      </c>
      <c r="B40" s="11" t="s">
        <v>65</v>
      </c>
      <c r="C40" s="2"/>
      <c r="D40" s="2"/>
      <c r="E40" s="2"/>
      <c r="F40" s="2"/>
      <c r="G40" s="2"/>
      <c r="H40" s="13" t="s">
        <v>49</v>
      </c>
      <c r="I40" s="15" t="s">
        <v>63</v>
      </c>
    </row>
    <row r="41" spans="1:9" ht="30" x14ac:dyDescent="0.25">
      <c r="A41" s="2">
        <v>31</v>
      </c>
      <c r="B41" s="11" t="s">
        <v>66</v>
      </c>
      <c r="C41" s="2"/>
      <c r="D41" s="2"/>
      <c r="E41" s="2"/>
      <c r="F41" s="2"/>
      <c r="G41" s="2"/>
      <c r="H41" s="13" t="s">
        <v>49</v>
      </c>
      <c r="I41" s="15" t="s">
        <v>63</v>
      </c>
    </row>
    <row r="42" spans="1:9" ht="30" x14ac:dyDescent="0.25">
      <c r="A42" s="2">
        <v>32</v>
      </c>
      <c r="B42" s="11" t="s">
        <v>67</v>
      </c>
      <c r="C42" s="2"/>
      <c r="D42" s="2" t="s">
        <v>68</v>
      </c>
      <c r="E42" s="2"/>
      <c r="F42" s="2"/>
      <c r="G42" s="2"/>
      <c r="H42" s="13" t="s">
        <v>49</v>
      </c>
      <c r="I42" s="15" t="s">
        <v>69</v>
      </c>
    </row>
    <row r="43" spans="1:9" ht="30" x14ac:dyDescent="0.25">
      <c r="A43" s="2">
        <v>33</v>
      </c>
      <c r="B43" s="11" t="s">
        <v>70</v>
      </c>
      <c r="C43" s="2"/>
      <c r="D43" s="2"/>
      <c r="E43" s="2"/>
      <c r="F43" s="2"/>
      <c r="G43" s="2" t="s">
        <v>17</v>
      </c>
      <c r="H43" s="13" t="s">
        <v>49</v>
      </c>
      <c r="I43" s="15" t="s">
        <v>69</v>
      </c>
    </row>
    <row r="44" spans="1:9" ht="30" x14ac:dyDescent="0.25">
      <c r="A44" s="2">
        <v>34</v>
      </c>
      <c r="B44" s="11" t="s">
        <v>71</v>
      </c>
      <c r="C44" s="2"/>
      <c r="D44" s="2"/>
      <c r="E44" s="2"/>
      <c r="F44" s="2"/>
      <c r="G44" s="2"/>
      <c r="H44" s="13" t="s">
        <v>49</v>
      </c>
      <c r="I44" s="15" t="s">
        <v>69</v>
      </c>
    </row>
    <row r="45" spans="1:9" ht="45" x14ac:dyDescent="0.25">
      <c r="A45" s="2">
        <v>35</v>
      </c>
      <c r="B45" s="11" t="s">
        <v>72</v>
      </c>
      <c r="C45" s="2"/>
      <c r="D45" s="2"/>
      <c r="E45" s="2"/>
      <c r="F45" s="2" t="s">
        <v>54</v>
      </c>
      <c r="G45" s="2"/>
      <c r="H45" s="13" t="s">
        <v>49</v>
      </c>
      <c r="I45" s="15" t="s">
        <v>69</v>
      </c>
    </row>
    <row r="46" spans="1:9" ht="30" x14ac:dyDescent="0.25">
      <c r="A46" s="2">
        <v>36</v>
      </c>
      <c r="B46" s="11" t="s">
        <v>73</v>
      </c>
      <c r="C46" s="2"/>
      <c r="D46" s="2"/>
      <c r="E46" s="2"/>
      <c r="F46" s="2"/>
      <c r="G46" s="2"/>
      <c r="H46" s="13" t="s">
        <v>49</v>
      </c>
      <c r="I46" s="15" t="s">
        <v>69</v>
      </c>
    </row>
    <row r="47" spans="1:9" ht="30" x14ac:dyDescent="0.25">
      <c r="A47" s="2">
        <v>37</v>
      </c>
      <c r="B47" s="11" t="s">
        <v>74</v>
      </c>
      <c r="C47" s="2"/>
      <c r="D47" s="2" t="s">
        <v>75</v>
      </c>
      <c r="E47" s="2"/>
      <c r="F47" s="2"/>
      <c r="G47" s="2"/>
      <c r="H47" s="13" t="s">
        <v>49</v>
      </c>
      <c r="I47" s="15" t="s">
        <v>69</v>
      </c>
    </row>
    <row r="48" spans="1:9" ht="30" x14ac:dyDescent="0.25">
      <c r="A48" s="2"/>
      <c r="B48" s="8" t="s">
        <v>76</v>
      </c>
      <c r="C48" s="2"/>
      <c r="D48" s="2"/>
      <c r="E48" s="2"/>
      <c r="F48" s="2" t="s">
        <v>54</v>
      </c>
      <c r="G48" s="2"/>
      <c r="H48" s="13" t="s">
        <v>49</v>
      </c>
      <c r="I48" s="15" t="s">
        <v>69</v>
      </c>
    </row>
    <row r="49" spans="1:9" ht="30" x14ac:dyDescent="0.25">
      <c r="A49" s="2">
        <v>38</v>
      </c>
      <c r="B49" s="11" t="s">
        <v>77</v>
      </c>
      <c r="C49" s="2"/>
      <c r="D49" s="2"/>
      <c r="E49" s="2" t="s">
        <v>78</v>
      </c>
      <c r="F49" s="2"/>
      <c r="G49" s="2" t="s">
        <v>17</v>
      </c>
      <c r="H49" s="13" t="s">
        <v>49</v>
      </c>
      <c r="I49" s="15" t="s">
        <v>79</v>
      </c>
    </row>
    <row r="50" spans="1:9" x14ac:dyDescent="0.25">
      <c r="A50" s="2">
        <v>39</v>
      </c>
      <c r="B50" s="11" t="s">
        <v>80</v>
      </c>
      <c r="C50" s="2"/>
      <c r="D50" s="2"/>
      <c r="E50" s="2"/>
      <c r="F50" s="2"/>
      <c r="G50" s="2"/>
      <c r="H50" s="13" t="s">
        <v>49</v>
      </c>
      <c r="I50" s="15" t="s">
        <v>81</v>
      </c>
    </row>
    <row r="51" spans="1:9" x14ac:dyDescent="0.25">
      <c r="A51" s="2">
        <v>40</v>
      </c>
      <c r="B51" s="11" t="s">
        <v>82</v>
      </c>
      <c r="C51" s="2"/>
      <c r="D51" s="2"/>
      <c r="E51" s="2"/>
      <c r="F51" s="2"/>
      <c r="G51" s="2"/>
      <c r="H51" s="13" t="s">
        <v>49</v>
      </c>
      <c r="I51" s="15" t="s">
        <v>81</v>
      </c>
    </row>
    <row r="52" spans="1:9" ht="30" x14ac:dyDescent="0.25">
      <c r="A52" s="2">
        <v>41</v>
      </c>
      <c r="B52" s="11" t="s">
        <v>83</v>
      </c>
      <c r="C52" s="2"/>
      <c r="D52" s="2"/>
      <c r="E52" s="2"/>
      <c r="F52" s="2"/>
      <c r="G52" s="2"/>
      <c r="H52" s="13" t="s">
        <v>49</v>
      </c>
      <c r="I52" s="15" t="s">
        <v>81</v>
      </c>
    </row>
    <row r="53" spans="1:9" x14ac:dyDescent="0.25">
      <c r="A53" s="2">
        <v>42</v>
      </c>
      <c r="B53" s="11" t="s">
        <v>84</v>
      </c>
      <c r="C53" s="2"/>
      <c r="D53" s="2"/>
      <c r="E53" s="2"/>
      <c r="F53" s="2"/>
      <c r="G53" s="2"/>
      <c r="H53" s="13" t="s">
        <v>49</v>
      </c>
      <c r="I53" s="15" t="s">
        <v>81</v>
      </c>
    </row>
    <row r="54" spans="1:9" x14ac:dyDescent="0.25">
      <c r="A54" s="2">
        <v>43</v>
      </c>
      <c r="B54" s="11" t="s">
        <v>85</v>
      </c>
      <c r="C54" s="2"/>
      <c r="D54" s="2"/>
      <c r="E54" s="2"/>
      <c r="F54" s="2"/>
      <c r="G54" s="2" t="s">
        <v>17</v>
      </c>
      <c r="H54" s="13" t="s">
        <v>49</v>
      </c>
      <c r="I54" s="15" t="s">
        <v>81</v>
      </c>
    </row>
    <row r="55" spans="1:9" x14ac:dyDescent="0.25">
      <c r="A55" s="2">
        <v>44</v>
      </c>
      <c r="B55" s="11" t="s">
        <v>86</v>
      </c>
      <c r="C55" s="2"/>
      <c r="D55" s="2"/>
      <c r="E55" s="2"/>
      <c r="F55" s="2"/>
      <c r="G55" s="2" t="s">
        <v>17</v>
      </c>
      <c r="H55" s="13" t="s">
        <v>49</v>
      </c>
      <c r="I55" s="15" t="s">
        <v>81</v>
      </c>
    </row>
    <row r="56" spans="1:9" x14ac:dyDescent="0.25">
      <c r="A56" s="2">
        <v>45</v>
      </c>
      <c r="B56" s="11" t="s">
        <v>87</v>
      </c>
      <c r="C56" s="2"/>
      <c r="D56" s="2"/>
      <c r="E56" s="2"/>
      <c r="F56" s="2"/>
      <c r="G56" s="2" t="s">
        <v>17</v>
      </c>
      <c r="H56" s="13" t="s">
        <v>49</v>
      </c>
      <c r="I56" s="15" t="s">
        <v>81</v>
      </c>
    </row>
    <row r="57" spans="1:9" ht="30" x14ac:dyDescent="0.25">
      <c r="A57" s="2">
        <v>46</v>
      </c>
      <c r="B57" s="8" t="s">
        <v>88</v>
      </c>
      <c r="C57" s="2"/>
      <c r="D57" s="2" t="s">
        <v>89</v>
      </c>
      <c r="E57" s="2"/>
      <c r="F57" s="2" t="s">
        <v>54</v>
      </c>
      <c r="G57" s="2"/>
      <c r="H57" s="13" t="s">
        <v>49</v>
      </c>
      <c r="I57" s="15" t="s">
        <v>81</v>
      </c>
    </row>
    <row r="58" spans="1:9" ht="30" x14ac:dyDescent="0.25">
      <c r="A58" s="2">
        <v>47</v>
      </c>
      <c r="B58" s="11" t="s">
        <v>90</v>
      </c>
      <c r="C58" s="2"/>
      <c r="D58" s="2"/>
      <c r="E58" s="2"/>
      <c r="F58" s="2"/>
      <c r="G58" s="2" t="s">
        <v>17</v>
      </c>
      <c r="H58" s="13" t="s">
        <v>49</v>
      </c>
      <c r="I58" s="15" t="s">
        <v>91</v>
      </c>
    </row>
    <row r="59" spans="1:9" ht="45" x14ac:dyDescent="0.25">
      <c r="A59" s="2">
        <v>48</v>
      </c>
      <c r="B59" s="11" t="s">
        <v>92</v>
      </c>
      <c r="C59" s="2"/>
      <c r="D59" s="2"/>
      <c r="E59" s="2"/>
      <c r="F59" s="2"/>
      <c r="G59" s="2"/>
      <c r="H59" s="13" t="s">
        <v>49</v>
      </c>
      <c r="I59" s="15" t="s">
        <v>93</v>
      </c>
    </row>
    <row r="60" spans="1:9" ht="30" x14ac:dyDescent="0.25">
      <c r="A60" s="2">
        <v>49</v>
      </c>
      <c r="B60" s="11" t="s">
        <v>94</v>
      </c>
      <c r="C60" s="2"/>
      <c r="D60" s="2"/>
      <c r="E60" s="2"/>
      <c r="F60" s="2" t="s">
        <v>54</v>
      </c>
      <c r="G60" s="2"/>
      <c r="H60" s="13" t="s">
        <v>49</v>
      </c>
      <c r="I60" s="15" t="s">
        <v>93</v>
      </c>
    </row>
    <row r="61" spans="1:9" x14ac:dyDescent="0.25">
      <c r="A61" s="2">
        <v>50</v>
      </c>
      <c r="B61" s="11" t="s">
        <v>95</v>
      </c>
      <c r="C61" s="2"/>
      <c r="D61" s="2"/>
      <c r="E61" s="2"/>
      <c r="F61" s="2"/>
      <c r="G61" s="2" t="s">
        <v>17</v>
      </c>
      <c r="H61" s="13" t="s">
        <v>49</v>
      </c>
      <c r="I61" s="15" t="s">
        <v>93</v>
      </c>
    </row>
    <row r="62" spans="1:9" x14ac:dyDescent="0.25">
      <c r="A62" s="2">
        <v>51</v>
      </c>
      <c r="B62" s="11" t="s">
        <v>96</v>
      </c>
      <c r="C62" s="2" t="s">
        <v>24</v>
      </c>
      <c r="D62" s="2"/>
      <c r="E62" s="2" t="s">
        <v>97</v>
      </c>
      <c r="F62" s="2"/>
      <c r="G62" s="2" t="s">
        <v>17</v>
      </c>
      <c r="H62" s="13" t="s">
        <v>49</v>
      </c>
      <c r="I62" s="15" t="s">
        <v>98</v>
      </c>
    </row>
    <row r="63" spans="1:9" x14ac:dyDescent="0.25">
      <c r="A63" s="2">
        <v>52</v>
      </c>
      <c r="B63" s="11" t="s">
        <v>99</v>
      </c>
      <c r="C63" s="2" t="s">
        <v>24</v>
      </c>
      <c r="D63" s="2"/>
      <c r="E63" s="2"/>
      <c r="F63" s="2"/>
      <c r="G63" s="2" t="s">
        <v>17</v>
      </c>
      <c r="H63" s="13" t="s">
        <v>49</v>
      </c>
      <c r="I63" s="15" t="s">
        <v>98</v>
      </c>
    </row>
    <row r="64" spans="1:9" ht="30" x14ac:dyDescent="0.25">
      <c r="A64" s="2">
        <v>53</v>
      </c>
      <c r="B64" s="11" t="s">
        <v>100</v>
      </c>
      <c r="C64" s="2" t="s">
        <v>24</v>
      </c>
      <c r="D64" s="2" t="s">
        <v>101</v>
      </c>
      <c r="E64" s="2"/>
      <c r="F64" s="2"/>
      <c r="G64" s="2" t="s">
        <v>17</v>
      </c>
      <c r="H64" s="13" t="s">
        <v>49</v>
      </c>
      <c r="I64" s="15" t="s">
        <v>98</v>
      </c>
    </row>
    <row r="65" spans="1:9" ht="45" x14ac:dyDescent="0.25">
      <c r="A65" s="2">
        <v>54</v>
      </c>
      <c r="B65" s="11" t="s">
        <v>102</v>
      </c>
      <c r="C65" s="2" t="s">
        <v>24</v>
      </c>
      <c r="D65" s="2" t="s">
        <v>103</v>
      </c>
      <c r="E65" s="2"/>
      <c r="F65" s="2"/>
      <c r="G65" s="2" t="s">
        <v>17</v>
      </c>
      <c r="H65" s="13" t="s">
        <v>49</v>
      </c>
      <c r="I65" s="15" t="s">
        <v>98</v>
      </c>
    </row>
    <row r="66" spans="1:9" ht="45" x14ac:dyDescent="0.25">
      <c r="A66" s="2">
        <v>55</v>
      </c>
      <c r="B66" s="11" t="s">
        <v>104</v>
      </c>
      <c r="C66" s="2" t="s">
        <v>24</v>
      </c>
      <c r="D66" s="2" t="s">
        <v>105</v>
      </c>
      <c r="E66" s="2"/>
      <c r="F66" s="2"/>
      <c r="G66" s="2" t="s">
        <v>17</v>
      </c>
      <c r="H66" s="13" t="s">
        <v>49</v>
      </c>
      <c r="I66" s="15" t="s">
        <v>98</v>
      </c>
    </row>
    <row r="67" spans="1:9" x14ac:dyDescent="0.25">
      <c r="A67" s="2">
        <v>56</v>
      </c>
      <c r="B67" s="11" t="s">
        <v>106</v>
      </c>
      <c r="C67" s="2" t="s">
        <v>24</v>
      </c>
      <c r="D67" s="2" t="s">
        <v>107</v>
      </c>
      <c r="E67" s="2"/>
      <c r="F67" s="2"/>
      <c r="G67" s="2"/>
      <c r="H67" s="13" t="s">
        <v>49</v>
      </c>
      <c r="I67" s="15" t="s">
        <v>98</v>
      </c>
    </row>
    <row r="68" spans="1:9" x14ac:dyDescent="0.25">
      <c r="A68" s="2">
        <v>57</v>
      </c>
      <c r="B68" s="11" t="s">
        <v>108</v>
      </c>
      <c r="C68" s="2" t="s">
        <v>24</v>
      </c>
      <c r="D68" s="2"/>
      <c r="E68" s="2"/>
      <c r="F68" s="2"/>
      <c r="G68" s="2" t="s">
        <v>17</v>
      </c>
      <c r="H68" s="13" t="s">
        <v>49</v>
      </c>
      <c r="I68" s="15" t="s">
        <v>98</v>
      </c>
    </row>
    <row r="69" spans="1:9" ht="30" x14ac:dyDescent="0.25">
      <c r="A69" s="2">
        <v>58</v>
      </c>
      <c r="B69" s="11" t="s">
        <v>109</v>
      </c>
      <c r="C69" s="2" t="s">
        <v>24</v>
      </c>
      <c r="D69" s="2" t="s">
        <v>110</v>
      </c>
      <c r="E69" s="2"/>
      <c r="F69" s="2"/>
      <c r="G69" s="2"/>
      <c r="H69" s="13" t="s">
        <v>49</v>
      </c>
      <c r="I69" s="15" t="s">
        <v>98</v>
      </c>
    </row>
    <row r="70" spans="1:9" x14ac:dyDescent="0.25">
      <c r="A70" s="2">
        <v>59</v>
      </c>
      <c r="B70" s="11" t="s">
        <v>111</v>
      </c>
      <c r="C70" s="2" t="s">
        <v>24</v>
      </c>
      <c r="D70" s="2" t="s">
        <v>112</v>
      </c>
      <c r="E70" s="2"/>
      <c r="F70" s="2" t="s">
        <v>54</v>
      </c>
      <c r="G70" s="2" t="s">
        <v>34</v>
      </c>
      <c r="H70" s="13" t="s">
        <v>49</v>
      </c>
      <c r="I70" s="15" t="s">
        <v>98</v>
      </c>
    </row>
    <row r="71" spans="1:9" ht="30" x14ac:dyDescent="0.25">
      <c r="A71" s="2">
        <v>60</v>
      </c>
      <c r="B71" s="11" t="s">
        <v>113</v>
      </c>
      <c r="C71" s="2" t="s">
        <v>24</v>
      </c>
      <c r="D71" s="2" t="s">
        <v>114</v>
      </c>
      <c r="E71" s="2"/>
      <c r="F71" s="2" t="s">
        <v>54</v>
      </c>
      <c r="G71" s="2" t="s">
        <v>34</v>
      </c>
      <c r="H71" s="13" t="s">
        <v>49</v>
      </c>
      <c r="I71" s="15" t="s">
        <v>98</v>
      </c>
    </row>
    <row r="72" spans="1:9" ht="45" x14ac:dyDescent="0.25">
      <c r="A72" s="2">
        <v>61</v>
      </c>
      <c r="B72" s="11" t="s">
        <v>115</v>
      </c>
      <c r="C72" s="2" t="s">
        <v>24</v>
      </c>
      <c r="D72" s="2" t="s">
        <v>116</v>
      </c>
      <c r="E72" s="2"/>
      <c r="F72" s="2"/>
      <c r="G72" s="2" t="s">
        <v>34</v>
      </c>
      <c r="H72" s="13" t="s">
        <v>49</v>
      </c>
      <c r="I72" s="15" t="s">
        <v>98</v>
      </c>
    </row>
    <row r="73" spans="1:9" x14ac:dyDescent="0.25">
      <c r="A73" s="2">
        <v>62</v>
      </c>
      <c r="B73" s="11" t="s">
        <v>117</v>
      </c>
      <c r="C73" s="2" t="s">
        <v>24</v>
      </c>
      <c r="D73" s="2" t="s">
        <v>118</v>
      </c>
      <c r="E73" s="2"/>
      <c r="F73" s="2"/>
      <c r="G73" s="2" t="s">
        <v>34</v>
      </c>
      <c r="H73" s="13" t="s">
        <v>49</v>
      </c>
      <c r="I73" s="15" t="s">
        <v>98</v>
      </c>
    </row>
    <row r="74" spans="1:9" ht="30" x14ac:dyDescent="0.25">
      <c r="A74" s="2">
        <v>63</v>
      </c>
      <c r="B74" s="11" t="s">
        <v>119</v>
      </c>
      <c r="C74" s="2" t="s">
        <v>24</v>
      </c>
      <c r="D74" s="2" t="s">
        <v>120</v>
      </c>
      <c r="E74" s="2"/>
      <c r="F74" s="2"/>
      <c r="G74" s="2"/>
      <c r="H74" s="13" t="s">
        <v>49</v>
      </c>
      <c r="I74" s="15" t="s">
        <v>98</v>
      </c>
    </row>
    <row r="75" spans="1:9" ht="30" x14ac:dyDescent="0.25">
      <c r="A75" s="2">
        <v>64</v>
      </c>
      <c r="B75" s="11" t="s">
        <v>121</v>
      </c>
      <c r="C75" s="2" t="s">
        <v>24</v>
      </c>
      <c r="D75" s="2" t="s">
        <v>122</v>
      </c>
      <c r="E75" s="2" t="s">
        <v>123</v>
      </c>
      <c r="F75" s="2"/>
      <c r="G75" s="2"/>
      <c r="H75" s="13" t="s">
        <v>49</v>
      </c>
      <c r="I75" s="15" t="s">
        <v>98</v>
      </c>
    </row>
    <row r="76" spans="1:9" x14ac:dyDescent="0.25">
      <c r="A76" s="2">
        <v>66</v>
      </c>
      <c r="B76" s="11" t="s">
        <v>124</v>
      </c>
      <c r="C76" s="2"/>
      <c r="D76" s="2"/>
      <c r="E76" s="2"/>
      <c r="F76" s="2"/>
      <c r="G76" s="2"/>
      <c r="H76" s="13" t="s">
        <v>125</v>
      </c>
      <c r="I76" s="15" t="s">
        <v>98</v>
      </c>
    </row>
    <row r="77" spans="1:9" x14ac:dyDescent="0.25">
      <c r="A77" s="2">
        <v>67</v>
      </c>
      <c r="B77" s="11" t="s">
        <v>126</v>
      </c>
      <c r="C77" s="2"/>
      <c r="D77" s="2"/>
      <c r="E77" s="2"/>
      <c r="F77" s="2"/>
      <c r="G77" s="2" t="s">
        <v>17</v>
      </c>
      <c r="H77" s="13" t="s">
        <v>125</v>
      </c>
      <c r="I77" s="15" t="s">
        <v>98</v>
      </c>
    </row>
    <row r="78" spans="1:9" x14ac:dyDescent="0.25">
      <c r="A78" s="2">
        <v>68</v>
      </c>
      <c r="B78" s="11" t="s">
        <v>127</v>
      </c>
      <c r="C78" s="2"/>
      <c r="D78" s="2"/>
      <c r="E78" s="2" t="s">
        <v>128</v>
      </c>
      <c r="F78" s="2"/>
      <c r="G78" s="2" t="s">
        <v>17</v>
      </c>
      <c r="H78" s="13"/>
      <c r="I78" s="15"/>
    </row>
    <row r="79" spans="1:9" x14ac:dyDescent="0.25">
      <c r="A79" s="2">
        <v>69</v>
      </c>
      <c r="B79" s="11" t="s">
        <v>129</v>
      </c>
      <c r="C79" s="2"/>
      <c r="D79" s="2"/>
      <c r="E79" s="2" t="s">
        <v>130</v>
      </c>
      <c r="F79" s="2"/>
      <c r="G79" s="2" t="s">
        <v>17</v>
      </c>
      <c r="H79" s="13"/>
      <c r="I79" s="15"/>
    </row>
    <row r="80" spans="1:9" x14ac:dyDescent="0.25">
      <c r="A80" s="2">
        <v>70</v>
      </c>
      <c r="B80" s="11" t="s">
        <v>131</v>
      </c>
      <c r="C80" s="2" t="s">
        <v>24</v>
      </c>
      <c r="D80" s="2"/>
      <c r="E80" s="2"/>
      <c r="F80" s="2" t="s">
        <v>54</v>
      </c>
      <c r="G80" s="2"/>
      <c r="H80" s="13"/>
      <c r="I80" s="15"/>
    </row>
    <row r="81" spans="1:9" x14ac:dyDescent="0.25">
      <c r="A81" s="3"/>
      <c r="B81" s="9"/>
      <c r="C81" s="3"/>
      <c r="H81" s="12"/>
      <c r="I81" s="12"/>
    </row>
    <row r="82" spans="1:9" x14ac:dyDescent="0.25">
      <c r="A82" s="3"/>
      <c r="B82" s="9"/>
      <c r="C82" s="3"/>
      <c r="H82" s="12"/>
      <c r="I82" s="12"/>
    </row>
  </sheetData>
  <autoFilter ref="A10:I8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N36"/>
  <sheetViews>
    <sheetView zoomScaleNormal="100" workbookViewId="0">
      <selection activeCell="F14" sqref="F14"/>
    </sheetView>
  </sheetViews>
  <sheetFormatPr baseColWidth="10" defaultColWidth="11.42578125" defaultRowHeight="15" x14ac:dyDescent="0.25"/>
  <cols>
    <col min="1" max="1" width="56.42578125" style="138" customWidth="1"/>
    <col min="2" max="16384" width="11.42578125" style="138"/>
  </cols>
  <sheetData>
    <row r="1" spans="1:14" ht="15.75" x14ac:dyDescent="0.25">
      <c r="A1" s="174" t="s">
        <v>481</v>
      </c>
    </row>
    <row r="2" spans="1:14" x14ac:dyDescent="0.25">
      <c r="A2" s="208" t="s">
        <v>482</v>
      </c>
      <c r="B2" s="207"/>
      <c r="C2" s="207"/>
      <c r="D2" s="207"/>
    </row>
    <row r="3" spans="1:14" x14ac:dyDescent="0.25">
      <c r="A3" s="217"/>
      <c r="B3"/>
      <c r="C3"/>
      <c r="D3"/>
      <c r="E3"/>
    </row>
    <row r="4" spans="1:14" x14ac:dyDescent="0.25">
      <c r="A4" s="237" t="s">
        <v>483</v>
      </c>
      <c r="B4" s="238"/>
      <c r="C4" s="238"/>
      <c r="D4" s="238"/>
      <c r="E4" s="238"/>
      <c r="F4" s="238"/>
      <c r="G4" s="238"/>
      <c r="H4" s="238"/>
      <c r="I4" s="238"/>
      <c r="J4" s="238"/>
      <c r="K4" s="238"/>
      <c r="L4" s="238"/>
      <c r="M4" s="238"/>
      <c r="N4" s="238"/>
    </row>
    <row r="5" spans="1:14" ht="15.75" thickBot="1" x14ac:dyDescent="0.3"/>
    <row r="6" spans="1:14" x14ac:dyDescent="0.25">
      <c r="A6" s="392" t="s">
        <v>484</v>
      </c>
      <c r="B6" s="392" t="s">
        <v>485</v>
      </c>
      <c r="C6" s="392" t="s">
        <v>486</v>
      </c>
      <c r="D6" s="392" t="s">
        <v>487</v>
      </c>
      <c r="E6" s="392" t="s">
        <v>488</v>
      </c>
      <c r="F6" s="392" t="s">
        <v>489</v>
      </c>
      <c r="G6" s="392" t="s">
        <v>490</v>
      </c>
      <c r="H6" s="244" t="s">
        <v>491</v>
      </c>
      <c r="I6" s="244" t="s">
        <v>492</v>
      </c>
      <c r="J6" s="244" t="s">
        <v>493</v>
      </c>
      <c r="K6" s="244" t="s">
        <v>494</v>
      </c>
    </row>
    <row r="7" spans="1:14" ht="15.75" thickBot="1" x14ac:dyDescent="0.3">
      <c r="A7" s="393"/>
      <c r="B7" s="393"/>
      <c r="C7" s="393"/>
      <c r="D7" s="393"/>
      <c r="E7" s="393"/>
      <c r="F7" s="393"/>
      <c r="G7" s="393"/>
      <c r="H7" s="245" t="s">
        <v>495</v>
      </c>
      <c r="I7" s="245" t="s">
        <v>495</v>
      </c>
      <c r="J7" s="245" t="s">
        <v>495</v>
      </c>
      <c r="K7" s="245" t="s">
        <v>495</v>
      </c>
    </row>
    <row r="8" spans="1:14" ht="15.75" thickBot="1" x14ac:dyDescent="0.3">
      <c r="A8" s="246">
        <v>0</v>
      </c>
      <c r="B8" s="247">
        <v>0</v>
      </c>
      <c r="C8" s="248"/>
      <c r="D8" s="248"/>
      <c r="E8" s="248"/>
      <c r="F8" s="248"/>
      <c r="G8" s="248"/>
      <c r="H8" s="248"/>
      <c r="I8" s="248"/>
      <c r="J8" s="248"/>
      <c r="K8" s="248"/>
    </row>
    <row r="9" spans="1:14" ht="45.75" thickBot="1" x14ac:dyDescent="0.3">
      <c r="A9" s="249" t="s">
        <v>496</v>
      </c>
      <c r="B9" s="249" t="s">
        <v>497</v>
      </c>
      <c r="C9" s="248"/>
      <c r="D9" s="248"/>
      <c r="E9" s="248"/>
      <c r="F9" s="248"/>
      <c r="G9" s="248"/>
      <c r="H9" s="248"/>
      <c r="I9" s="248"/>
      <c r="J9" s="248"/>
      <c r="K9" s="248"/>
    </row>
    <row r="10" spans="1:14" ht="15.75" thickBot="1" x14ac:dyDescent="0.3">
      <c r="A10" s="250" t="s">
        <v>498</v>
      </c>
      <c r="B10" s="251"/>
      <c r="C10" s="251"/>
      <c r="D10" s="251"/>
      <c r="E10" s="251"/>
      <c r="F10" s="251"/>
      <c r="G10" s="251"/>
      <c r="H10" s="251"/>
      <c r="I10" s="251"/>
      <c r="J10" s="251"/>
      <c r="K10" s="252"/>
    </row>
    <row r="11" spans="1:14" ht="15.75" thickBot="1" x14ac:dyDescent="0.3">
      <c r="A11" s="394" t="s">
        <v>499</v>
      </c>
      <c r="B11" s="395"/>
      <c r="C11" s="253"/>
      <c r="D11" s="253"/>
      <c r="E11" s="253"/>
      <c r="F11" s="253"/>
      <c r="G11" s="253"/>
      <c r="H11" s="253"/>
      <c r="I11" s="253"/>
      <c r="J11" s="253"/>
      <c r="K11" s="253"/>
    </row>
    <row r="12" spans="1:14" x14ac:dyDescent="0.25">
      <c r="A12" s="236"/>
      <c r="B12"/>
      <c r="C12"/>
      <c r="D12"/>
    </row>
    <row r="13" spans="1:14" ht="24" x14ac:dyDescent="0.25">
      <c r="A13" s="116" t="s">
        <v>500</v>
      </c>
      <c r="B13" s="117" t="s">
        <v>501</v>
      </c>
      <c r="C13" s="117" t="s">
        <v>502</v>
      </c>
    </row>
    <row r="14" spans="1:14" x14ac:dyDescent="0.25">
      <c r="A14" s="180" t="s">
        <v>503</v>
      </c>
      <c r="B14" s="180"/>
      <c r="C14" s="180"/>
    </row>
    <row r="15" spans="1:14" x14ac:dyDescent="0.25">
      <c r="A15" s="180" t="s">
        <v>504</v>
      </c>
      <c r="B15" s="180"/>
      <c r="C15" s="180"/>
    </row>
    <row r="16" spans="1:14" x14ac:dyDescent="0.25">
      <c r="A16" s="180" t="s">
        <v>505</v>
      </c>
      <c r="B16" s="180"/>
      <c r="C16" s="180"/>
    </row>
    <row r="17" spans="1:14" x14ac:dyDescent="0.25">
      <c r="A17" s="180" t="s">
        <v>506</v>
      </c>
      <c r="B17" s="180"/>
      <c r="C17" s="180"/>
    </row>
    <row r="18" spans="1:14" x14ac:dyDescent="0.25">
      <c r="A18" s="180" t="s">
        <v>507</v>
      </c>
      <c r="B18" s="180"/>
      <c r="C18" s="180"/>
    </row>
    <row r="19" spans="1:14" x14ac:dyDescent="0.25">
      <c r="A19" s="180" t="s">
        <v>508</v>
      </c>
      <c r="B19" s="180"/>
      <c r="C19" s="180"/>
    </row>
    <row r="20" spans="1:14" x14ac:dyDescent="0.25">
      <c r="A20" s="181" t="s">
        <v>509</v>
      </c>
      <c r="B20" s="182"/>
      <c r="C20" s="182"/>
    </row>
    <row r="21" spans="1:14" x14ac:dyDescent="0.25">
      <c r="A21" s="181" t="s">
        <v>510</v>
      </c>
      <c r="B21" s="182"/>
      <c r="C21" s="182"/>
    </row>
    <row r="22" spans="1:14" x14ac:dyDescent="0.25">
      <c r="A22" s="181" t="s">
        <v>511</v>
      </c>
      <c r="B22" s="182"/>
      <c r="C22" s="182"/>
    </row>
    <row r="26" spans="1:14" x14ac:dyDescent="0.25">
      <c r="A26" s="218" t="s">
        <v>512</v>
      </c>
      <c r="B26" s="219"/>
      <c r="C26" s="219"/>
      <c r="D26" s="219"/>
      <c r="E26" s="219"/>
      <c r="F26" s="220"/>
      <c r="G26" s="220"/>
      <c r="H26" s="220"/>
      <c r="I26" s="220"/>
      <c r="J26" s="220"/>
      <c r="K26" s="219"/>
      <c r="L26" s="219"/>
      <c r="M26" s="219"/>
      <c r="N26" s="219"/>
    </row>
    <row r="27" spans="1:14" ht="16.5" thickBot="1" x14ac:dyDescent="0.3">
      <c r="A27" s="23"/>
      <c r="B27" s="221"/>
      <c r="C27" s="221"/>
      <c r="D27" s="221"/>
      <c r="E27" s="221"/>
      <c r="F27" s="221"/>
      <c r="G27" s="221"/>
      <c r="H27" s="221"/>
      <c r="I27" s="221"/>
      <c r="J27" s="221"/>
      <c r="K27"/>
      <c r="L27"/>
      <c r="M27"/>
      <c r="N27"/>
    </row>
    <row r="28" spans="1:14" x14ac:dyDescent="0.25">
      <c r="A28" s="388"/>
      <c r="B28" s="389"/>
      <c r="C28" s="222" t="s">
        <v>513</v>
      </c>
      <c r="D28" s="223"/>
      <c r="E28" s="223"/>
      <c r="F28" s="224"/>
      <c r="G28" s="222" t="s">
        <v>514</v>
      </c>
      <c r="H28" s="223"/>
      <c r="I28" s="223"/>
      <c r="J28" s="224"/>
      <c r="K28" s="222" t="s">
        <v>515</v>
      </c>
      <c r="L28" s="223"/>
      <c r="M28" s="223"/>
      <c r="N28" s="224"/>
    </row>
    <row r="29" spans="1:14" ht="23.25" customHeight="1" x14ac:dyDescent="0.25">
      <c r="A29" s="387" t="s">
        <v>516</v>
      </c>
      <c r="B29" s="390"/>
      <c r="C29" s="225" t="s">
        <v>517</v>
      </c>
      <c r="D29" s="5" t="s">
        <v>518</v>
      </c>
      <c r="E29" s="5" t="s">
        <v>519</v>
      </c>
      <c r="F29" s="226" t="s">
        <v>520</v>
      </c>
      <c r="G29" s="225" t="s">
        <v>517</v>
      </c>
      <c r="H29" s="5" t="s">
        <v>518</v>
      </c>
      <c r="I29" s="5" t="s">
        <v>519</v>
      </c>
      <c r="J29" s="226" t="s">
        <v>520</v>
      </c>
      <c r="K29" s="225" t="s">
        <v>521</v>
      </c>
      <c r="L29" s="5" t="s">
        <v>518</v>
      </c>
      <c r="M29" s="5" t="s">
        <v>519</v>
      </c>
      <c r="N29" s="226" t="s">
        <v>520</v>
      </c>
    </row>
    <row r="30" spans="1:14" x14ac:dyDescent="0.25">
      <c r="A30" s="390" t="s">
        <v>522</v>
      </c>
      <c r="B30" s="391"/>
      <c r="C30" s="225"/>
      <c r="D30" s="5"/>
      <c r="E30" s="5"/>
      <c r="F30" s="226"/>
      <c r="G30" s="225"/>
      <c r="H30" s="5"/>
      <c r="I30" s="5"/>
      <c r="J30" s="226"/>
      <c r="K30" s="225"/>
      <c r="L30" s="5"/>
      <c r="M30" s="5"/>
      <c r="N30" s="226"/>
    </row>
    <row r="31" spans="1:14" x14ac:dyDescent="0.25">
      <c r="A31" s="387" t="s">
        <v>523</v>
      </c>
      <c r="B31" s="390"/>
      <c r="C31" s="227"/>
      <c r="D31" s="2"/>
      <c r="E31" s="2"/>
      <c r="F31" s="228"/>
      <c r="G31" s="227"/>
      <c r="H31" s="2"/>
      <c r="I31" s="2"/>
      <c r="J31" s="228"/>
      <c r="K31" s="229"/>
      <c r="L31" s="230"/>
      <c r="M31" s="230"/>
      <c r="N31" s="231"/>
    </row>
    <row r="32" spans="1:14" x14ac:dyDescent="0.25">
      <c r="A32" s="387" t="s">
        <v>524</v>
      </c>
      <c r="B32" s="390"/>
      <c r="C32" s="227"/>
      <c r="D32" s="2"/>
      <c r="E32" s="2"/>
      <c r="F32" s="228"/>
      <c r="G32" s="227"/>
      <c r="H32" s="2"/>
      <c r="I32" s="2"/>
      <c r="J32" s="228"/>
      <c r="K32" s="227"/>
      <c r="L32" s="2"/>
      <c r="M32" s="2"/>
      <c r="N32" s="228"/>
    </row>
    <row r="33" spans="1:14" x14ac:dyDescent="0.25">
      <c r="A33" s="387" t="s">
        <v>525</v>
      </c>
      <c r="B33" s="390"/>
      <c r="C33" s="227"/>
      <c r="D33" s="2"/>
      <c r="E33" s="2"/>
      <c r="F33" s="228"/>
      <c r="G33" s="227"/>
      <c r="H33" s="2"/>
      <c r="I33" s="2"/>
      <c r="J33" s="228"/>
      <c r="K33" s="227"/>
      <c r="L33" s="2"/>
      <c r="M33" s="2"/>
      <c r="N33" s="228"/>
    </row>
    <row r="34" spans="1:14" ht="75" x14ac:dyDescent="0.25">
      <c r="A34" s="387" t="s">
        <v>526</v>
      </c>
      <c r="B34" s="232" t="s">
        <v>527</v>
      </c>
      <c r="C34" s="227"/>
      <c r="D34" s="2"/>
      <c r="E34" s="2"/>
      <c r="F34" s="228"/>
      <c r="G34" s="227"/>
      <c r="H34" s="2"/>
      <c r="I34" s="2"/>
      <c r="J34" s="228"/>
      <c r="K34" s="227"/>
      <c r="L34" s="2"/>
      <c r="M34" s="2"/>
      <c r="N34" s="228"/>
    </row>
    <row r="35" spans="1:14" ht="90" x14ac:dyDescent="0.25">
      <c r="A35" s="387"/>
      <c r="B35" s="232" t="s">
        <v>528</v>
      </c>
      <c r="C35" s="227"/>
      <c r="D35" s="2"/>
      <c r="E35" s="2"/>
      <c r="F35" s="228"/>
      <c r="G35" s="227"/>
      <c r="H35" s="2"/>
      <c r="I35" s="2"/>
      <c r="J35" s="228"/>
      <c r="K35" s="227"/>
      <c r="L35" s="2"/>
      <c r="M35" s="2"/>
      <c r="N35" s="228"/>
    </row>
    <row r="36" spans="1:14" ht="90.75" thickBot="1" x14ac:dyDescent="0.3">
      <c r="A36" s="387"/>
      <c r="B36" s="232" t="s">
        <v>529</v>
      </c>
      <c r="C36" s="233"/>
      <c r="D36" s="234"/>
      <c r="E36" s="234"/>
      <c r="F36" s="235"/>
      <c r="G36" s="233"/>
      <c r="H36" s="234"/>
      <c r="I36" s="234"/>
      <c r="J36" s="235"/>
      <c r="K36" s="233"/>
      <c r="L36" s="234"/>
      <c r="M36" s="234"/>
      <c r="N36" s="235"/>
    </row>
  </sheetData>
  <mergeCells count="15">
    <mergeCell ref="F6:F7"/>
    <mergeCell ref="G6:G7"/>
    <mergeCell ref="A11:B11"/>
    <mergeCell ref="A6:A7"/>
    <mergeCell ref="B6:B7"/>
    <mergeCell ref="C6:C7"/>
    <mergeCell ref="D6:D7"/>
    <mergeCell ref="E6:E7"/>
    <mergeCell ref="A34:A36"/>
    <mergeCell ref="A28:B28"/>
    <mergeCell ref="A29:B29"/>
    <mergeCell ref="A30:B30"/>
    <mergeCell ref="A31:B31"/>
    <mergeCell ref="A32:B32"/>
    <mergeCell ref="A33:B3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C154"/>
  <sheetViews>
    <sheetView workbookViewId="0">
      <selection activeCell="G10" sqref="G10"/>
    </sheetView>
  </sheetViews>
  <sheetFormatPr baseColWidth="10" defaultColWidth="11.42578125" defaultRowHeight="15" x14ac:dyDescent="0.25"/>
  <cols>
    <col min="1" max="1" width="13.28515625" customWidth="1"/>
    <col min="2" max="4" width="13.85546875" customWidth="1"/>
    <col min="5" max="6" width="17.7109375" customWidth="1"/>
    <col min="8" max="8" width="99.7109375" customWidth="1"/>
    <col min="9" max="9" width="35.42578125" customWidth="1"/>
  </cols>
  <sheetData>
    <row r="1" spans="1:107" ht="15.75" x14ac:dyDescent="0.25">
      <c r="A1" s="174" t="s">
        <v>272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38"/>
      <c r="CB1" s="138"/>
      <c r="CC1" s="138"/>
      <c r="CD1" s="138"/>
      <c r="CE1" s="138"/>
      <c r="CF1" s="138"/>
      <c r="CG1" s="138"/>
      <c r="CH1" s="138"/>
      <c r="CI1" s="138"/>
      <c r="CJ1" s="138"/>
      <c r="CK1" s="138"/>
      <c r="CL1" s="138"/>
      <c r="CM1" s="138"/>
      <c r="CN1" s="138"/>
      <c r="CO1" s="138"/>
      <c r="CP1" s="138"/>
      <c r="CQ1" s="138"/>
      <c r="CR1" s="138"/>
      <c r="CS1" s="138"/>
      <c r="CT1" s="138"/>
      <c r="CU1" s="138"/>
      <c r="CV1" s="138"/>
      <c r="CW1" s="138"/>
      <c r="CX1" s="138"/>
      <c r="CY1" s="138"/>
      <c r="CZ1" s="138"/>
      <c r="DA1" s="138"/>
      <c r="DB1" s="138"/>
      <c r="DC1" s="138"/>
    </row>
    <row r="2" spans="1:107" x14ac:dyDescent="0.25">
      <c r="A2" s="138"/>
      <c r="B2" s="138"/>
      <c r="C2" s="138"/>
      <c r="D2" s="138"/>
      <c r="E2" s="138"/>
      <c r="F2" s="138"/>
      <c r="G2" s="138"/>
      <c r="H2" s="191" t="s">
        <v>530</v>
      </c>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row>
    <row r="3" spans="1:107" x14ac:dyDescent="0.25">
      <c r="A3" s="398" t="s">
        <v>531</v>
      </c>
      <c r="B3" s="398"/>
      <c r="C3" s="398"/>
      <c r="D3" s="398"/>
      <c r="E3" s="398"/>
      <c r="F3" s="398"/>
      <c r="G3" s="138"/>
      <c r="H3" s="189" t="s">
        <v>532</v>
      </c>
      <c r="I3" s="138"/>
      <c r="J3" s="138"/>
      <c r="K3" s="138"/>
      <c r="L3" s="138"/>
      <c r="M3" s="138"/>
      <c r="N3" s="138"/>
      <c r="O3" s="138"/>
      <c r="P3" s="138"/>
      <c r="Q3" s="138"/>
      <c r="R3" s="138"/>
      <c r="S3" s="138"/>
      <c r="T3" s="138"/>
      <c r="U3" s="138"/>
      <c r="V3" s="138"/>
      <c r="W3" s="138"/>
      <c r="X3" s="138"/>
      <c r="Y3" s="138"/>
      <c r="Z3" s="138"/>
    </row>
    <row r="4" spans="1:107" x14ac:dyDescent="0.25">
      <c r="A4" s="399" t="s">
        <v>533</v>
      </c>
      <c r="B4" s="399"/>
      <c r="C4" s="399"/>
      <c r="D4" s="399"/>
      <c r="E4" s="399"/>
      <c r="F4" s="183">
        <v>5000</v>
      </c>
      <c r="G4" s="138"/>
      <c r="H4" s="190" t="s">
        <v>534</v>
      </c>
      <c r="J4" s="138"/>
      <c r="K4" s="138"/>
      <c r="L4" s="138"/>
      <c r="M4" s="138"/>
      <c r="N4" s="138"/>
      <c r="O4" s="138"/>
      <c r="P4" s="138"/>
      <c r="Q4" s="138"/>
      <c r="R4" s="138"/>
      <c r="S4" s="138"/>
      <c r="T4" s="138"/>
      <c r="U4" s="138"/>
      <c r="V4" s="138"/>
      <c r="W4" s="138"/>
      <c r="X4" s="138"/>
      <c r="Y4" s="138"/>
      <c r="Z4" s="138"/>
    </row>
    <row r="5" spans="1:107" x14ac:dyDescent="0.25">
      <c r="A5" s="399" t="s">
        <v>535</v>
      </c>
      <c r="B5" s="399"/>
      <c r="C5" s="399"/>
      <c r="D5" s="399"/>
      <c r="E5" s="399"/>
      <c r="F5" s="184">
        <v>13500</v>
      </c>
      <c r="G5" s="138"/>
      <c r="H5" s="190" t="s">
        <v>536</v>
      </c>
      <c r="J5" s="138"/>
      <c r="K5" s="138"/>
      <c r="L5" s="138"/>
      <c r="M5" s="138"/>
      <c r="N5" s="138"/>
      <c r="O5" s="138"/>
      <c r="P5" s="138"/>
      <c r="Q5" s="138"/>
      <c r="R5" s="138"/>
      <c r="S5" s="138"/>
      <c r="T5" s="138"/>
      <c r="U5" s="138"/>
      <c r="V5" s="138"/>
      <c r="W5" s="138"/>
      <c r="X5" s="138"/>
      <c r="Y5" s="138"/>
      <c r="Z5" s="138"/>
    </row>
    <row r="6" spans="1:107" ht="51.75" customHeight="1" x14ac:dyDescent="0.25">
      <c r="A6" s="131" t="s">
        <v>537</v>
      </c>
      <c r="B6" s="131" t="s">
        <v>538</v>
      </c>
      <c r="C6" s="131" t="s">
        <v>539</v>
      </c>
      <c r="D6" s="131" t="s">
        <v>540</v>
      </c>
      <c r="E6" s="131" t="s">
        <v>541</v>
      </c>
      <c r="F6" s="131" t="s">
        <v>542</v>
      </c>
      <c r="G6" s="138"/>
      <c r="H6" s="190" t="s">
        <v>543</v>
      </c>
      <c r="J6" s="138"/>
      <c r="K6" s="138"/>
      <c r="L6" s="138"/>
      <c r="M6" s="138"/>
      <c r="N6" s="138"/>
      <c r="O6" s="138"/>
      <c r="P6" s="138"/>
      <c r="Q6" s="138"/>
      <c r="R6" s="138"/>
      <c r="S6" s="138"/>
      <c r="T6" s="138"/>
      <c r="U6" s="138"/>
      <c r="V6" s="138"/>
      <c r="W6" s="138"/>
      <c r="X6" s="138"/>
      <c r="Y6" s="138"/>
      <c r="Z6" s="138"/>
    </row>
    <row r="7" spans="1:107" ht="21.75" customHeight="1" x14ac:dyDescent="0.25">
      <c r="A7" s="400" t="s">
        <v>544</v>
      </c>
      <c r="B7" s="401">
        <v>0.6</v>
      </c>
      <c r="C7" s="402">
        <v>3000</v>
      </c>
      <c r="D7" s="185"/>
      <c r="E7" s="186" t="s">
        <v>545</v>
      </c>
      <c r="F7" s="187">
        <v>0.8</v>
      </c>
      <c r="G7" s="138"/>
      <c r="H7" s="190" t="s">
        <v>546</v>
      </c>
      <c r="J7" s="138"/>
      <c r="K7" s="138"/>
      <c r="L7" s="138"/>
      <c r="M7" s="138"/>
      <c r="N7" s="138"/>
      <c r="O7" s="138"/>
      <c r="P7" s="138"/>
      <c r="Q7" s="138"/>
      <c r="R7" s="138"/>
      <c r="S7" s="138"/>
      <c r="T7" s="138"/>
      <c r="U7" s="138"/>
      <c r="V7" s="138"/>
      <c r="W7" s="138"/>
      <c r="X7" s="138"/>
      <c r="Y7" s="138"/>
      <c r="Z7" s="138"/>
    </row>
    <row r="8" spans="1:107" x14ac:dyDescent="0.25">
      <c r="A8" s="400"/>
      <c r="B8" s="401"/>
      <c r="C8" s="402"/>
      <c r="D8" s="185"/>
      <c r="E8" s="186" t="s">
        <v>547</v>
      </c>
      <c r="F8" s="187">
        <v>0.2</v>
      </c>
      <c r="G8" s="138"/>
      <c r="H8" s="190" t="s">
        <v>548</v>
      </c>
      <c r="J8" s="138"/>
      <c r="K8" s="138"/>
      <c r="L8" s="138"/>
      <c r="M8" s="138"/>
      <c r="N8" s="138"/>
      <c r="O8" s="138"/>
      <c r="P8" s="138"/>
      <c r="Q8" s="138"/>
      <c r="R8" s="138"/>
      <c r="S8" s="138"/>
      <c r="T8" s="138"/>
      <c r="U8" s="138"/>
      <c r="V8" s="138"/>
      <c r="W8" s="138"/>
      <c r="X8" s="138"/>
      <c r="Y8" s="138"/>
      <c r="Z8" s="138"/>
    </row>
    <row r="9" spans="1:107" x14ac:dyDescent="0.25">
      <c r="A9" s="400" t="s">
        <v>549</v>
      </c>
      <c r="B9" s="403">
        <v>0.4</v>
      </c>
      <c r="C9" s="400">
        <v>2000</v>
      </c>
      <c r="D9" s="186"/>
      <c r="E9" s="186" t="s">
        <v>545</v>
      </c>
      <c r="F9" s="187">
        <v>0.75</v>
      </c>
      <c r="G9" s="138"/>
      <c r="H9" s="190" t="s">
        <v>550</v>
      </c>
      <c r="J9" s="138"/>
      <c r="K9" s="138"/>
      <c r="L9" s="138"/>
      <c r="M9" s="138"/>
      <c r="N9" s="138"/>
      <c r="O9" s="138"/>
      <c r="P9" s="138"/>
      <c r="Q9" s="138"/>
      <c r="R9" s="138"/>
      <c r="S9" s="138"/>
      <c r="T9" s="138"/>
      <c r="U9" s="138"/>
      <c r="V9" s="138"/>
      <c r="W9" s="138"/>
      <c r="X9" s="138"/>
      <c r="Y9" s="138"/>
      <c r="Z9" s="138"/>
    </row>
    <row r="10" spans="1:107" ht="24" customHeight="1" x14ac:dyDescent="0.25">
      <c r="A10" s="400"/>
      <c r="B10" s="403"/>
      <c r="C10" s="400"/>
      <c r="D10" s="186"/>
      <c r="E10" s="186" t="s">
        <v>547</v>
      </c>
      <c r="F10" s="187">
        <v>0.25</v>
      </c>
      <c r="G10" s="138"/>
      <c r="H10" s="190" t="s">
        <v>551</v>
      </c>
      <c r="J10" s="138"/>
      <c r="K10" s="138"/>
      <c r="L10" s="138"/>
      <c r="M10" s="138"/>
      <c r="N10" s="138"/>
      <c r="O10" s="138"/>
      <c r="P10" s="138"/>
      <c r="Q10" s="138"/>
      <c r="R10" s="138"/>
      <c r="S10" s="138"/>
      <c r="T10" s="138"/>
      <c r="U10" s="138"/>
      <c r="V10" s="138"/>
      <c r="W10" s="138"/>
      <c r="X10" s="138"/>
      <c r="Y10" s="138"/>
      <c r="Z10" s="138"/>
    </row>
    <row r="11" spans="1:107" ht="15.75" thickBot="1" x14ac:dyDescent="0.3">
      <c r="A11" s="200" t="s">
        <v>480</v>
      </c>
      <c r="B11" s="200"/>
      <c r="C11" s="200"/>
      <c r="D11" s="200"/>
      <c r="E11" s="200"/>
      <c r="F11" s="200"/>
      <c r="G11" s="138"/>
      <c r="H11" s="190" t="s">
        <v>552</v>
      </c>
      <c r="J11" s="138"/>
      <c r="K11" s="138"/>
      <c r="L11" s="138"/>
      <c r="M11" s="138"/>
      <c r="N11" s="138"/>
      <c r="O11" s="138"/>
      <c r="P11" s="138"/>
      <c r="Q11" s="138"/>
      <c r="R11" s="138"/>
      <c r="S11" s="138"/>
      <c r="T11" s="138"/>
      <c r="U11" s="138"/>
      <c r="V11" s="138"/>
      <c r="W11" s="138"/>
      <c r="X11" s="138"/>
      <c r="Y11" s="138"/>
      <c r="Z11" s="138"/>
    </row>
    <row r="12" spans="1:107" ht="33.75" customHeight="1" thickBot="1" x14ac:dyDescent="0.3">
      <c r="A12" s="396" t="s">
        <v>553</v>
      </c>
      <c r="B12" s="397"/>
      <c r="C12" s="397"/>
      <c r="D12" s="397"/>
      <c r="E12" s="397"/>
      <c r="F12" s="201" t="s">
        <v>554</v>
      </c>
      <c r="G12" s="138"/>
      <c r="H12" s="190" t="s">
        <v>555</v>
      </c>
      <c r="J12" s="138"/>
      <c r="K12" s="138"/>
      <c r="L12" s="138"/>
      <c r="M12" s="138"/>
      <c r="N12" s="138"/>
      <c r="O12" s="138"/>
      <c r="P12" s="138"/>
      <c r="Q12" s="138"/>
      <c r="R12" s="138"/>
      <c r="S12" s="138"/>
      <c r="T12" s="138"/>
      <c r="U12" s="138"/>
      <c r="V12" s="138"/>
      <c r="W12" s="138"/>
      <c r="X12" s="138"/>
      <c r="Y12" s="138"/>
      <c r="Z12" s="138"/>
    </row>
    <row r="13" spans="1:107" ht="31.5" customHeight="1" thickBot="1" x14ac:dyDescent="0.3">
      <c r="A13" s="396" t="s">
        <v>556</v>
      </c>
      <c r="B13" s="397"/>
      <c r="C13" s="397"/>
      <c r="D13" s="397"/>
      <c r="E13" s="397"/>
      <c r="F13" s="201" t="s">
        <v>554</v>
      </c>
      <c r="G13" s="138"/>
      <c r="H13" s="190" t="s">
        <v>557</v>
      </c>
      <c r="J13" s="138"/>
      <c r="K13" s="138"/>
      <c r="L13" s="138"/>
      <c r="M13" s="138"/>
      <c r="N13" s="138"/>
      <c r="O13" s="138"/>
      <c r="P13" s="138"/>
      <c r="Q13" s="138"/>
      <c r="R13" s="138"/>
      <c r="S13" s="138"/>
      <c r="T13" s="138"/>
      <c r="U13" s="138"/>
      <c r="V13" s="138"/>
      <c r="W13" s="138"/>
      <c r="X13" s="138"/>
      <c r="Y13" s="138"/>
      <c r="Z13" s="138"/>
    </row>
    <row r="14" spans="1:107" ht="15.75" customHeight="1" x14ac:dyDescent="0.25">
      <c r="A14" s="138"/>
      <c r="B14" s="138"/>
      <c r="C14" s="138"/>
      <c r="D14" s="138"/>
      <c r="E14" s="138"/>
      <c r="F14" s="138"/>
      <c r="G14" s="138"/>
      <c r="H14" s="190" t="s">
        <v>558</v>
      </c>
      <c r="J14" s="138"/>
      <c r="K14" s="138"/>
      <c r="L14" s="138"/>
      <c r="M14" s="138"/>
      <c r="N14" s="138"/>
      <c r="O14" s="138"/>
      <c r="P14" s="138"/>
      <c r="Q14" s="138"/>
      <c r="R14" s="138"/>
      <c r="S14" s="138"/>
      <c r="T14" s="138"/>
      <c r="U14" s="138"/>
      <c r="V14" s="138"/>
      <c r="W14" s="138"/>
      <c r="X14" s="138"/>
      <c r="Y14" s="138"/>
      <c r="Z14" s="138"/>
    </row>
    <row r="15" spans="1:107" x14ac:dyDescent="0.25">
      <c r="A15" s="138"/>
      <c r="B15" s="138"/>
      <c r="C15" s="138"/>
      <c r="D15" s="138"/>
      <c r="E15" s="138"/>
      <c r="F15" s="138"/>
      <c r="G15" s="138"/>
      <c r="H15" s="190" t="s">
        <v>559</v>
      </c>
      <c r="J15" s="138"/>
      <c r="K15" s="138"/>
      <c r="L15" s="138"/>
      <c r="M15" s="138"/>
      <c r="N15" s="138"/>
      <c r="O15" s="138"/>
      <c r="P15" s="138"/>
      <c r="Q15" s="138"/>
      <c r="R15" s="138"/>
      <c r="S15" s="138"/>
      <c r="T15" s="138"/>
      <c r="U15" s="138"/>
      <c r="V15" s="138"/>
      <c r="W15" s="138"/>
      <c r="X15" s="138"/>
      <c r="Y15" s="138"/>
      <c r="Z15" s="138"/>
    </row>
    <row r="16" spans="1:107" x14ac:dyDescent="0.25">
      <c r="A16" s="138"/>
      <c r="B16" s="138"/>
      <c r="C16" s="138"/>
      <c r="D16" s="138"/>
      <c r="E16" s="138"/>
      <c r="F16" s="138"/>
      <c r="G16" s="138"/>
      <c r="H16" s="190" t="s">
        <v>560</v>
      </c>
      <c r="J16" s="138"/>
      <c r="K16" s="138"/>
      <c r="L16" s="138"/>
      <c r="M16" s="138"/>
      <c r="N16" s="138"/>
      <c r="O16" s="138"/>
      <c r="P16" s="138"/>
      <c r="Q16" s="138"/>
      <c r="R16" s="138"/>
      <c r="S16" s="138"/>
      <c r="T16" s="138"/>
      <c r="U16" s="138"/>
      <c r="V16" s="138"/>
      <c r="W16" s="138"/>
      <c r="X16" s="138"/>
      <c r="Y16" s="138"/>
      <c r="Z16" s="138"/>
    </row>
    <row r="17" spans="1:26" x14ac:dyDescent="0.25">
      <c r="A17" s="138"/>
      <c r="B17" s="138"/>
      <c r="C17" s="138"/>
      <c r="D17" s="138"/>
      <c r="E17" s="138"/>
      <c r="F17" s="138"/>
      <c r="G17" s="138"/>
      <c r="H17" s="190" t="s">
        <v>561</v>
      </c>
      <c r="J17" s="138"/>
      <c r="K17" s="138"/>
      <c r="L17" s="138"/>
      <c r="M17" s="138"/>
      <c r="N17" s="138"/>
      <c r="O17" s="138"/>
      <c r="P17" s="138"/>
      <c r="Q17" s="138"/>
      <c r="R17" s="138"/>
      <c r="S17" s="138"/>
      <c r="T17" s="138"/>
      <c r="U17" s="138"/>
      <c r="V17" s="138"/>
      <c r="W17" s="138"/>
      <c r="X17" s="138"/>
      <c r="Y17" s="138"/>
      <c r="Z17" s="138"/>
    </row>
    <row r="18" spans="1:26" x14ac:dyDescent="0.25">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x14ac:dyDescent="0.25">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26" x14ac:dyDescent="0.25">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26" x14ac:dyDescent="0.25">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x14ac:dyDescent="0.25">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x14ac:dyDescent="0.25">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x14ac:dyDescent="0.25">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x14ac:dyDescent="0.25">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x14ac:dyDescent="0.25">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5">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5">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5">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5">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5">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5">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5">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5">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5">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5">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5">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5">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5">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5">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5">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5">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5">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5">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5">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x14ac:dyDescent="0.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x14ac:dyDescent="0.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x14ac:dyDescent="0.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row r="64" spans="1:26" x14ac:dyDescent="0.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row>
    <row r="65" spans="1:26" x14ac:dyDescent="0.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row>
    <row r="66" spans="1:26" x14ac:dyDescent="0.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26" x14ac:dyDescent="0.2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row>
    <row r="68" spans="1:26" x14ac:dyDescent="0.2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row>
    <row r="69" spans="1:26" x14ac:dyDescent="0.2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x14ac:dyDescent="0.2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row>
    <row r="71" spans="1:26" x14ac:dyDescent="0.2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6" x14ac:dyDescent="0.2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row>
    <row r="73" spans="1:26" x14ac:dyDescent="0.2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row>
    <row r="74" spans="1:26" x14ac:dyDescent="0.2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row>
    <row r="75" spans="1:26" x14ac:dyDescent="0.2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row>
    <row r="76" spans="1:26" x14ac:dyDescent="0.25">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row>
    <row r="77" spans="1:26" x14ac:dyDescent="0.2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row>
    <row r="78" spans="1:26" x14ac:dyDescent="0.25">
      <c r="G78" s="138"/>
      <c r="H78" s="138"/>
      <c r="I78" s="138"/>
      <c r="J78" s="138"/>
      <c r="K78" s="138"/>
      <c r="L78" s="138"/>
      <c r="M78" s="138"/>
      <c r="N78" s="138"/>
      <c r="O78" s="138"/>
      <c r="P78" s="138"/>
      <c r="Q78" s="138"/>
      <c r="R78" s="138"/>
      <c r="S78" s="138"/>
      <c r="T78" s="138"/>
      <c r="U78" s="138"/>
      <c r="V78" s="138"/>
      <c r="W78" s="138"/>
      <c r="X78" s="138"/>
      <c r="Y78" s="138"/>
      <c r="Z78" s="138"/>
    </row>
    <row r="79" spans="1:26" x14ac:dyDescent="0.25">
      <c r="G79" s="138"/>
      <c r="H79" s="138"/>
      <c r="I79" s="138"/>
      <c r="J79" s="138"/>
      <c r="K79" s="138"/>
      <c r="L79" s="138"/>
      <c r="M79" s="138"/>
      <c r="N79" s="138"/>
      <c r="O79" s="138"/>
      <c r="P79" s="138"/>
      <c r="Q79" s="138"/>
      <c r="R79" s="138"/>
      <c r="S79" s="138"/>
      <c r="T79" s="138"/>
      <c r="U79" s="138"/>
      <c r="V79" s="138"/>
      <c r="W79" s="138"/>
      <c r="X79" s="138"/>
      <c r="Y79" s="138"/>
      <c r="Z79" s="138"/>
    </row>
    <row r="80" spans="1:26" x14ac:dyDescent="0.25">
      <c r="G80" s="138"/>
      <c r="H80" s="138"/>
      <c r="I80" s="138"/>
      <c r="J80" s="138"/>
      <c r="K80" s="138"/>
      <c r="L80" s="138"/>
      <c r="M80" s="138"/>
      <c r="N80" s="138"/>
      <c r="O80" s="138"/>
      <c r="P80" s="138"/>
      <c r="Q80" s="138"/>
      <c r="R80" s="138"/>
      <c r="S80" s="138"/>
      <c r="T80" s="138"/>
      <c r="U80" s="138"/>
      <c r="V80" s="138"/>
      <c r="W80" s="138"/>
      <c r="X80" s="138"/>
      <c r="Y80" s="138"/>
      <c r="Z80" s="138"/>
    </row>
    <row r="81" spans="7:26" x14ac:dyDescent="0.25">
      <c r="G81" s="138"/>
      <c r="H81" s="138"/>
      <c r="I81" s="138"/>
      <c r="J81" s="138"/>
      <c r="K81" s="138"/>
      <c r="L81" s="138"/>
      <c r="M81" s="138"/>
      <c r="N81" s="138"/>
      <c r="O81" s="138"/>
      <c r="P81" s="138"/>
      <c r="Q81" s="138"/>
      <c r="R81" s="138"/>
      <c r="S81" s="138"/>
      <c r="T81" s="138"/>
      <c r="U81" s="138"/>
      <c r="V81" s="138"/>
      <c r="W81" s="138"/>
      <c r="X81" s="138"/>
      <c r="Y81" s="138"/>
      <c r="Z81" s="138"/>
    </row>
    <row r="82" spans="7:26" x14ac:dyDescent="0.25">
      <c r="G82" s="138"/>
      <c r="H82" s="138"/>
      <c r="I82" s="138"/>
      <c r="J82" s="138"/>
      <c r="K82" s="138"/>
      <c r="L82" s="138"/>
      <c r="M82" s="138"/>
      <c r="N82" s="138"/>
      <c r="O82" s="138"/>
      <c r="P82" s="138"/>
      <c r="Q82" s="138"/>
      <c r="R82" s="138"/>
      <c r="S82" s="138"/>
      <c r="T82" s="138"/>
      <c r="U82" s="138"/>
      <c r="V82" s="138"/>
      <c r="W82" s="138"/>
      <c r="X82" s="138"/>
      <c r="Y82" s="138"/>
      <c r="Z82" s="138"/>
    </row>
    <row r="83" spans="7:26" x14ac:dyDescent="0.25">
      <c r="G83" s="138"/>
      <c r="H83" s="138"/>
      <c r="I83" s="138"/>
      <c r="J83" s="138"/>
      <c r="K83" s="138"/>
      <c r="L83" s="138"/>
      <c r="M83" s="138"/>
      <c r="N83" s="138"/>
      <c r="O83" s="138"/>
      <c r="P83" s="138"/>
      <c r="Q83" s="138"/>
      <c r="R83" s="138"/>
      <c r="S83" s="138"/>
      <c r="T83" s="138"/>
      <c r="U83" s="138"/>
      <c r="V83" s="138"/>
      <c r="W83" s="138"/>
      <c r="X83" s="138"/>
      <c r="Y83" s="138"/>
      <c r="Z83" s="138"/>
    </row>
    <row r="84" spans="7:26" x14ac:dyDescent="0.25">
      <c r="G84" s="138"/>
      <c r="H84" s="138"/>
      <c r="I84" s="138"/>
      <c r="J84" s="138"/>
      <c r="K84" s="138"/>
      <c r="L84" s="138"/>
      <c r="M84" s="138"/>
      <c r="N84" s="138"/>
      <c r="O84" s="138"/>
      <c r="P84" s="138"/>
      <c r="Q84" s="138"/>
      <c r="R84" s="138"/>
      <c r="S84" s="138"/>
      <c r="T84" s="138"/>
      <c r="U84" s="138"/>
      <c r="V84" s="138"/>
      <c r="W84" s="138"/>
      <c r="X84" s="138"/>
      <c r="Y84" s="138"/>
      <c r="Z84" s="138"/>
    </row>
    <row r="85" spans="7:26" x14ac:dyDescent="0.25">
      <c r="G85" s="138"/>
      <c r="H85" s="138"/>
      <c r="I85" s="138"/>
      <c r="J85" s="138"/>
      <c r="K85" s="138"/>
      <c r="L85" s="138"/>
      <c r="M85" s="138"/>
      <c r="N85" s="138"/>
      <c r="O85" s="138"/>
      <c r="P85" s="138"/>
      <c r="Q85" s="138"/>
      <c r="R85" s="138"/>
      <c r="S85" s="138"/>
      <c r="T85" s="138"/>
      <c r="U85" s="138"/>
      <c r="V85" s="138"/>
      <c r="W85" s="138"/>
      <c r="X85" s="138"/>
      <c r="Y85" s="138"/>
      <c r="Z85" s="138"/>
    </row>
    <row r="86" spans="7:26" x14ac:dyDescent="0.25">
      <c r="G86" s="138"/>
      <c r="H86" s="138"/>
      <c r="I86" s="138"/>
      <c r="J86" s="138"/>
      <c r="K86" s="138"/>
      <c r="L86" s="138"/>
      <c r="M86" s="138"/>
      <c r="N86" s="138"/>
      <c r="O86" s="138"/>
      <c r="P86" s="138"/>
      <c r="Q86" s="138"/>
      <c r="R86" s="138"/>
      <c r="S86" s="138"/>
      <c r="T86" s="138"/>
      <c r="U86" s="138"/>
      <c r="V86" s="138"/>
      <c r="W86" s="138"/>
      <c r="X86" s="138"/>
      <c r="Y86" s="138"/>
      <c r="Z86" s="138"/>
    </row>
    <row r="87" spans="7:26" x14ac:dyDescent="0.25">
      <c r="G87" s="138"/>
      <c r="H87" s="138"/>
      <c r="I87" s="138"/>
      <c r="J87" s="138"/>
      <c r="K87" s="138"/>
      <c r="L87" s="138"/>
      <c r="M87" s="138"/>
      <c r="N87" s="138"/>
      <c r="O87" s="138"/>
      <c r="P87" s="138"/>
      <c r="Q87" s="138"/>
      <c r="R87" s="138"/>
      <c r="S87" s="138"/>
      <c r="T87" s="138"/>
      <c r="U87" s="138"/>
      <c r="V87" s="138"/>
      <c r="W87" s="138"/>
      <c r="X87" s="138"/>
      <c r="Y87" s="138"/>
      <c r="Z87" s="138"/>
    </row>
    <row r="88" spans="7:26" x14ac:dyDescent="0.25">
      <c r="G88" s="138"/>
      <c r="H88" s="138"/>
      <c r="I88" s="138"/>
      <c r="J88" s="138"/>
      <c r="K88" s="138"/>
      <c r="L88" s="138"/>
      <c r="M88" s="138"/>
      <c r="N88" s="138"/>
      <c r="O88" s="138"/>
      <c r="P88" s="138"/>
      <c r="Q88" s="138"/>
      <c r="R88" s="138"/>
      <c r="S88" s="138"/>
      <c r="T88" s="138"/>
      <c r="U88" s="138"/>
      <c r="V88" s="138"/>
      <c r="W88" s="138"/>
      <c r="X88" s="138"/>
      <c r="Y88" s="138"/>
      <c r="Z88" s="138"/>
    </row>
    <row r="89" spans="7:26" x14ac:dyDescent="0.25">
      <c r="G89" s="138"/>
      <c r="H89" s="138"/>
      <c r="I89" s="138"/>
      <c r="J89" s="138"/>
      <c r="K89" s="138"/>
      <c r="L89" s="138"/>
      <c r="M89" s="138"/>
      <c r="N89" s="138"/>
      <c r="O89" s="138"/>
      <c r="P89" s="138"/>
      <c r="Q89" s="138"/>
      <c r="R89" s="138"/>
      <c r="S89" s="138"/>
      <c r="T89" s="138"/>
      <c r="U89" s="138"/>
      <c r="V89" s="138"/>
      <c r="W89" s="138"/>
      <c r="X89" s="138"/>
      <c r="Y89" s="138"/>
      <c r="Z89" s="138"/>
    </row>
    <row r="90" spans="7:26" x14ac:dyDescent="0.25">
      <c r="G90" s="138"/>
      <c r="H90" s="138"/>
      <c r="I90" s="138"/>
      <c r="J90" s="138"/>
      <c r="K90" s="138"/>
      <c r="L90" s="138"/>
      <c r="M90" s="138"/>
      <c r="N90" s="138"/>
      <c r="O90" s="138"/>
      <c r="P90" s="138"/>
      <c r="Q90" s="138"/>
      <c r="R90" s="138"/>
      <c r="S90" s="138"/>
      <c r="T90" s="138"/>
      <c r="U90" s="138"/>
      <c r="V90" s="138"/>
      <c r="W90" s="138"/>
      <c r="X90" s="138"/>
      <c r="Y90" s="138"/>
      <c r="Z90" s="138"/>
    </row>
    <row r="91" spans="7:26" x14ac:dyDescent="0.25">
      <c r="G91" s="138"/>
      <c r="H91" s="138"/>
      <c r="I91" s="138"/>
      <c r="J91" s="138"/>
      <c r="K91" s="138"/>
      <c r="L91" s="138"/>
      <c r="M91" s="138"/>
      <c r="N91" s="138"/>
      <c r="O91" s="138"/>
      <c r="P91" s="138"/>
      <c r="Q91" s="138"/>
      <c r="R91" s="138"/>
      <c r="S91" s="138"/>
      <c r="T91" s="138"/>
      <c r="U91" s="138"/>
      <c r="V91" s="138"/>
      <c r="W91" s="138"/>
      <c r="X91" s="138"/>
      <c r="Y91" s="138"/>
      <c r="Z91" s="138"/>
    </row>
    <row r="92" spans="7:26" x14ac:dyDescent="0.25">
      <c r="G92" s="138"/>
      <c r="H92" s="138"/>
      <c r="I92" s="138"/>
      <c r="J92" s="138"/>
      <c r="K92" s="138"/>
      <c r="L92" s="138"/>
      <c r="M92" s="138"/>
      <c r="N92" s="138"/>
      <c r="O92" s="138"/>
      <c r="P92" s="138"/>
      <c r="Q92" s="138"/>
      <c r="R92" s="138"/>
      <c r="S92" s="138"/>
      <c r="T92" s="138"/>
      <c r="U92" s="138"/>
      <c r="V92" s="138"/>
      <c r="W92" s="138"/>
      <c r="X92" s="138"/>
      <c r="Y92" s="138"/>
      <c r="Z92" s="138"/>
    </row>
    <row r="93" spans="7:26" x14ac:dyDescent="0.25">
      <c r="G93" s="138"/>
      <c r="H93" s="138"/>
      <c r="I93" s="138"/>
      <c r="J93" s="138"/>
      <c r="K93" s="138"/>
      <c r="L93" s="138"/>
      <c r="M93" s="138"/>
      <c r="N93" s="138"/>
      <c r="O93" s="138"/>
      <c r="P93" s="138"/>
      <c r="Q93" s="138"/>
      <c r="R93" s="138"/>
      <c r="S93" s="138"/>
      <c r="T93" s="138"/>
      <c r="U93" s="138"/>
      <c r="V93" s="138"/>
      <c r="W93" s="138"/>
      <c r="X93" s="138"/>
      <c r="Y93" s="138"/>
      <c r="Z93" s="138"/>
    </row>
    <row r="94" spans="7:26" x14ac:dyDescent="0.25">
      <c r="G94" s="138"/>
      <c r="H94" s="138"/>
      <c r="I94" s="138"/>
      <c r="J94" s="138"/>
      <c r="K94" s="138"/>
      <c r="L94" s="138"/>
      <c r="M94" s="138"/>
      <c r="N94" s="138"/>
      <c r="O94" s="138"/>
      <c r="P94" s="138"/>
      <c r="Q94" s="138"/>
      <c r="R94" s="138"/>
      <c r="S94" s="138"/>
      <c r="T94" s="138"/>
      <c r="U94" s="138"/>
      <c r="V94" s="138"/>
      <c r="W94" s="138"/>
      <c r="X94" s="138"/>
      <c r="Y94" s="138"/>
      <c r="Z94" s="138"/>
    </row>
    <row r="95" spans="7:26" x14ac:dyDescent="0.25">
      <c r="G95" s="138"/>
      <c r="H95" s="138"/>
      <c r="I95" s="138"/>
      <c r="J95" s="138"/>
      <c r="K95" s="138"/>
      <c r="L95" s="138"/>
      <c r="M95" s="138"/>
      <c r="N95" s="138"/>
      <c r="O95" s="138"/>
      <c r="P95" s="138"/>
      <c r="Q95" s="138"/>
      <c r="R95" s="138"/>
      <c r="S95" s="138"/>
      <c r="T95" s="138"/>
      <c r="U95" s="138"/>
      <c r="V95" s="138"/>
      <c r="W95" s="138"/>
      <c r="X95" s="138"/>
      <c r="Y95" s="138"/>
      <c r="Z95" s="138"/>
    </row>
    <row r="96" spans="7:26" x14ac:dyDescent="0.25">
      <c r="G96" s="138"/>
      <c r="H96" s="138"/>
      <c r="I96" s="138"/>
      <c r="J96" s="138"/>
      <c r="K96" s="138"/>
      <c r="L96" s="138"/>
      <c r="M96" s="138"/>
      <c r="N96" s="138"/>
      <c r="O96" s="138"/>
      <c r="P96" s="138"/>
      <c r="Q96" s="138"/>
      <c r="R96" s="138"/>
      <c r="S96" s="138"/>
      <c r="T96" s="138"/>
      <c r="U96" s="138"/>
      <c r="V96" s="138"/>
      <c r="W96" s="138"/>
      <c r="X96" s="138"/>
      <c r="Y96" s="138"/>
      <c r="Z96" s="138"/>
    </row>
    <row r="97" spans="7:26" x14ac:dyDescent="0.25">
      <c r="G97" s="138"/>
      <c r="H97" s="138"/>
      <c r="I97" s="138"/>
      <c r="J97" s="138"/>
      <c r="K97" s="138"/>
      <c r="L97" s="138"/>
      <c r="M97" s="138"/>
      <c r="N97" s="138"/>
      <c r="O97" s="138"/>
      <c r="P97" s="138"/>
      <c r="Q97" s="138"/>
      <c r="R97" s="138"/>
      <c r="S97" s="138"/>
      <c r="T97" s="138"/>
      <c r="U97" s="138"/>
      <c r="V97" s="138"/>
      <c r="W97" s="138"/>
      <c r="X97" s="138"/>
      <c r="Y97" s="138"/>
      <c r="Z97" s="138"/>
    </row>
    <row r="98" spans="7:26" x14ac:dyDescent="0.25">
      <c r="G98" s="138"/>
      <c r="H98" s="138"/>
      <c r="I98" s="138"/>
      <c r="J98" s="138"/>
      <c r="K98" s="138"/>
      <c r="L98" s="138"/>
      <c r="M98" s="138"/>
      <c r="N98" s="138"/>
      <c r="O98" s="138"/>
      <c r="P98" s="138"/>
      <c r="Q98" s="138"/>
      <c r="R98" s="138"/>
      <c r="S98" s="138"/>
      <c r="T98" s="138"/>
      <c r="U98" s="138"/>
      <c r="V98" s="138"/>
      <c r="W98" s="138"/>
      <c r="X98" s="138"/>
      <c r="Y98" s="138"/>
      <c r="Z98" s="138"/>
    </row>
    <row r="99" spans="7:26" x14ac:dyDescent="0.25">
      <c r="G99" s="138"/>
      <c r="H99" s="138"/>
      <c r="I99" s="138"/>
      <c r="J99" s="138"/>
      <c r="K99" s="138"/>
      <c r="L99" s="138"/>
      <c r="M99" s="138"/>
      <c r="N99" s="138"/>
      <c r="O99" s="138"/>
      <c r="P99" s="138"/>
      <c r="Q99" s="138"/>
      <c r="R99" s="138"/>
      <c r="S99" s="138"/>
      <c r="T99" s="138"/>
      <c r="U99" s="138"/>
      <c r="V99" s="138"/>
      <c r="W99" s="138"/>
      <c r="X99" s="138"/>
      <c r="Y99" s="138"/>
      <c r="Z99" s="138"/>
    </row>
    <row r="100" spans="7:26" x14ac:dyDescent="0.25">
      <c r="G100" s="138"/>
      <c r="H100" s="138"/>
      <c r="I100" s="138"/>
      <c r="J100" s="138"/>
      <c r="K100" s="138"/>
      <c r="L100" s="138"/>
      <c r="M100" s="138"/>
      <c r="N100" s="138"/>
      <c r="O100" s="138"/>
      <c r="P100" s="138"/>
      <c r="Q100" s="138"/>
      <c r="R100" s="138"/>
      <c r="S100" s="138"/>
      <c r="T100" s="138"/>
      <c r="U100" s="138"/>
      <c r="V100" s="138"/>
      <c r="W100" s="138"/>
      <c r="X100" s="138"/>
      <c r="Y100" s="138"/>
      <c r="Z100" s="138"/>
    </row>
    <row r="101" spans="7:26" x14ac:dyDescent="0.25">
      <c r="G101" s="138"/>
      <c r="H101" s="138"/>
      <c r="I101" s="138"/>
      <c r="J101" s="138"/>
      <c r="K101" s="138"/>
      <c r="L101" s="138"/>
      <c r="M101" s="138"/>
      <c r="N101" s="138"/>
      <c r="O101" s="138"/>
      <c r="P101" s="138"/>
      <c r="Q101" s="138"/>
      <c r="R101" s="138"/>
      <c r="S101" s="138"/>
      <c r="T101" s="138"/>
      <c r="U101" s="138"/>
      <c r="V101" s="138"/>
      <c r="W101" s="138"/>
      <c r="X101" s="138"/>
      <c r="Y101" s="138"/>
      <c r="Z101" s="138"/>
    </row>
    <row r="102" spans="7:26" x14ac:dyDescent="0.25">
      <c r="G102" s="138"/>
      <c r="H102" s="138"/>
      <c r="I102" s="138"/>
      <c r="J102" s="138"/>
      <c r="K102" s="138"/>
      <c r="L102" s="138"/>
      <c r="M102" s="138"/>
      <c r="N102" s="138"/>
      <c r="O102" s="138"/>
      <c r="P102" s="138"/>
      <c r="Q102" s="138"/>
      <c r="R102" s="138"/>
      <c r="S102" s="138"/>
      <c r="T102" s="138"/>
      <c r="U102" s="138"/>
      <c r="V102" s="138"/>
      <c r="W102" s="138"/>
      <c r="X102" s="138"/>
      <c r="Y102" s="138"/>
      <c r="Z102" s="138"/>
    </row>
    <row r="103" spans="7:26" x14ac:dyDescent="0.25">
      <c r="G103" s="138"/>
      <c r="H103" s="138"/>
      <c r="I103" s="138"/>
      <c r="J103" s="138"/>
      <c r="K103" s="138"/>
      <c r="L103" s="138"/>
      <c r="M103" s="138"/>
      <c r="N103" s="138"/>
      <c r="O103" s="138"/>
      <c r="P103" s="138"/>
      <c r="Q103" s="138"/>
      <c r="R103" s="138"/>
      <c r="S103" s="138"/>
      <c r="T103" s="138"/>
      <c r="U103" s="138"/>
      <c r="V103" s="138"/>
      <c r="W103" s="138"/>
      <c r="X103" s="138"/>
      <c r="Y103" s="138"/>
      <c r="Z103" s="138"/>
    </row>
    <row r="104" spans="7:26" x14ac:dyDescent="0.25">
      <c r="G104" s="138"/>
      <c r="H104" s="138"/>
      <c r="I104" s="138"/>
      <c r="J104" s="138"/>
      <c r="K104" s="138"/>
      <c r="L104" s="138"/>
      <c r="M104" s="138"/>
      <c r="N104" s="138"/>
      <c r="O104" s="138"/>
      <c r="P104" s="138"/>
      <c r="Q104" s="138"/>
      <c r="R104" s="138"/>
      <c r="S104" s="138"/>
      <c r="T104" s="138"/>
      <c r="U104" s="138"/>
      <c r="V104" s="138"/>
      <c r="W104" s="138"/>
      <c r="X104" s="138"/>
      <c r="Y104" s="138"/>
      <c r="Z104" s="138"/>
    </row>
    <row r="105" spans="7:26" x14ac:dyDescent="0.25">
      <c r="G105" s="138"/>
      <c r="H105" s="138"/>
      <c r="I105" s="138"/>
      <c r="J105" s="138"/>
      <c r="K105" s="138"/>
      <c r="L105" s="138"/>
      <c r="M105" s="138"/>
      <c r="N105" s="138"/>
      <c r="O105" s="138"/>
      <c r="P105" s="138"/>
      <c r="Q105" s="138"/>
      <c r="R105" s="138"/>
      <c r="S105" s="138"/>
      <c r="T105" s="138"/>
      <c r="U105" s="138"/>
      <c r="V105" s="138"/>
      <c r="W105" s="138"/>
      <c r="X105" s="138"/>
      <c r="Y105" s="138"/>
      <c r="Z105" s="138"/>
    </row>
    <row r="106" spans="7:26" x14ac:dyDescent="0.25">
      <c r="G106" s="138"/>
      <c r="H106" s="138"/>
      <c r="I106" s="138"/>
      <c r="J106" s="138"/>
      <c r="K106" s="138"/>
      <c r="L106" s="138"/>
      <c r="M106" s="138"/>
      <c r="N106" s="138"/>
      <c r="O106" s="138"/>
      <c r="P106" s="138"/>
      <c r="Q106" s="138"/>
      <c r="R106" s="138"/>
      <c r="S106" s="138"/>
      <c r="T106" s="138"/>
      <c r="U106" s="138"/>
      <c r="V106" s="138"/>
      <c r="W106" s="138"/>
      <c r="X106" s="138"/>
      <c r="Y106" s="138"/>
      <c r="Z106" s="138"/>
    </row>
    <row r="107" spans="7:26" x14ac:dyDescent="0.25">
      <c r="G107" s="138"/>
      <c r="H107" s="138"/>
      <c r="I107" s="138"/>
      <c r="J107" s="138"/>
      <c r="K107" s="138"/>
      <c r="L107" s="138"/>
      <c r="M107" s="138"/>
      <c r="N107" s="138"/>
      <c r="O107" s="138"/>
      <c r="P107" s="138"/>
      <c r="Q107" s="138"/>
      <c r="R107" s="138"/>
      <c r="S107" s="138"/>
      <c r="T107" s="138"/>
      <c r="U107" s="138"/>
      <c r="V107" s="138"/>
      <c r="W107" s="138"/>
      <c r="X107" s="138"/>
      <c r="Y107" s="138"/>
      <c r="Z107" s="138"/>
    </row>
    <row r="108" spans="7:26" x14ac:dyDescent="0.25">
      <c r="G108" s="138"/>
      <c r="H108" s="138"/>
      <c r="I108" s="138"/>
      <c r="J108" s="138"/>
      <c r="K108" s="138"/>
      <c r="L108" s="138"/>
      <c r="M108" s="138"/>
      <c r="N108" s="138"/>
      <c r="O108" s="138"/>
      <c r="P108" s="138"/>
      <c r="Q108" s="138"/>
      <c r="R108" s="138"/>
      <c r="S108" s="138"/>
      <c r="T108" s="138"/>
      <c r="U108" s="138"/>
      <c r="V108" s="138"/>
      <c r="W108" s="138"/>
      <c r="X108" s="138"/>
      <c r="Y108" s="138"/>
      <c r="Z108" s="138"/>
    </row>
    <row r="109" spans="7:26" x14ac:dyDescent="0.25">
      <c r="G109" s="138"/>
      <c r="H109" s="138"/>
      <c r="I109" s="138"/>
      <c r="J109" s="138"/>
      <c r="K109" s="138"/>
      <c r="L109" s="138"/>
      <c r="M109" s="138"/>
      <c r="N109" s="138"/>
      <c r="O109" s="138"/>
      <c r="P109" s="138"/>
      <c r="Q109" s="138"/>
      <c r="R109" s="138"/>
      <c r="S109" s="138"/>
      <c r="T109" s="138"/>
      <c r="U109" s="138"/>
      <c r="V109" s="138"/>
      <c r="W109" s="138"/>
      <c r="X109" s="138"/>
      <c r="Y109" s="138"/>
      <c r="Z109" s="138"/>
    </row>
    <row r="110" spans="7:26" x14ac:dyDescent="0.25">
      <c r="G110" s="138"/>
      <c r="H110" s="138"/>
      <c r="I110" s="138"/>
      <c r="J110" s="138"/>
      <c r="K110" s="138"/>
      <c r="L110" s="138"/>
      <c r="M110" s="138"/>
      <c r="N110" s="138"/>
      <c r="O110" s="138"/>
      <c r="P110" s="138"/>
      <c r="Q110" s="138"/>
      <c r="R110" s="138"/>
      <c r="S110" s="138"/>
      <c r="T110" s="138"/>
      <c r="U110" s="138"/>
      <c r="V110" s="138"/>
      <c r="W110" s="138"/>
      <c r="X110" s="138"/>
      <c r="Y110" s="138"/>
      <c r="Z110" s="138"/>
    </row>
    <row r="111" spans="7:26" x14ac:dyDescent="0.25">
      <c r="G111" s="138"/>
      <c r="H111" s="138"/>
      <c r="I111" s="138"/>
      <c r="J111" s="138"/>
      <c r="K111" s="138"/>
      <c r="L111" s="138"/>
      <c r="M111" s="138"/>
      <c r="N111" s="138"/>
      <c r="O111" s="138"/>
      <c r="P111" s="138"/>
      <c r="Q111" s="138"/>
      <c r="R111" s="138"/>
      <c r="S111" s="138"/>
      <c r="T111" s="138"/>
      <c r="U111" s="138"/>
      <c r="V111" s="138"/>
      <c r="W111" s="138"/>
      <c r="X111" s="138"/>
      <c r="Y111" s="138"/>
      <c r="Z111" s="138"/>
    </row>
    <row r="112" spans="7:26" x14ac:dyDescent="0.25">
      <c r="G112" s="138"/>
      <c r="H112" s="138"/>
      <c r="I112" s="138"/>
      <c r="J112" s="138"/>
      <c r="K112" s="138"/>
      <c r="L112" s="138"/>
      <c r="M112" s="138"/>
      <c r="N112" s="138"/>
      <c r="O112" s="138"/>
      <c r="P112" s="138"/>
      <c r="Q112" s="138"/>
      <c r="R112" s="138"/>
      <c r="S112" s="138"/>
      <c r="T112" s="138"/>
      <c r="U112" s="138"/>
      <c r="V112" s="138"/>
      <c r="W112" s="138"/>
      <c r="X112" s="138"/>
      <c r="Y112" s="138"/>
      <c r="Z112" s="138"/>
    </row>
    <row r="113" spans="7:26" x14ac:dyDescent="0.25">
      <c r="G113" s="138"/>
      <c r="H113" s="138"/>
      <c r="I113" s="138"/>
      <c r="J113" s="138"/>
      <c r="K113" s="138"/>
      <c r="L113" s="138"/>
      <c r="M113" s="138"/>
      <c r="N113" s="138"/>
      <c r="O113" s="138"/>
      <c r="P113" s="138"/>
      <c r="Q113" s="138"/>
      <c r="R113" s="138"/>
      <c r="S113" s="138"/>
      <c r="T113" s="138"/>
      <c r="U113" s="138"/>
      <c r="V113" s="138"/>
      <c r="W113" s="138"/>
      <c r="X113" s="138"/>
      <c r="Y113" s="138"/>
      <c r="Z113" s="138"/>
    </row>
    <row r="114" spans="7:26" x14ac:dyDescent="0.25">
      <c r="G114" s="138"/>
      <c r="H114" s="138"/>
      <c r="I114" s="138"/>
      <c r="J114" s="138"/>
      <c r="K114" s="138"/>
      <c r="L114" s="138"/>
      <c r="M114" s="138"/>
      <c r="N114" s="138"/>
      <c r="O114" s="138"/>
      <c r="P114" s="138"/>
      <c r="Q114" s="138"/>
      <c r="R114" s="138"/>
      <c r="S114" s="138"/>
      <c r="T114" s="138"/>
      <c r="U114" s="138"/>
      <c r="V114" s="138"/>
      <c r="W114" s="138"/>
      <c r="X114" s="138"/>
      <c r="Y114" s="138"/>
      <c r="Z114" s="138"/>
    </row>
    <row r="115" spans="7:26" x14ac:dyDescent="0.25">
      <c r="G115" s="138"/>
      <c r="H115" s="138"/>
      <c r="I115" s="138"/>
      <c r="J115" s="138"/>
      <c r="K115" s="138"/>
      <c r="L115" s="138"/>
      <c r="M115" s="138"/>
      <c r="N115" s="138"/>
      <c r="O115" s="138"/>
      <c r="P115" s="138"/>
      <c r="Q115" s="138"/>
      <c r="R115" s="138"/>
      <c r="S115" s="138"/>
      <c r="T115" s="138"/>
      <c r="U115" s="138"/>
      <c r="V115" s="138"/>
      <c r="W115" s="138"/>
      <c r="X115" s="138"/>
      <c r="Y115" s="138"/>
      <c r="Z115" s="138"/>
    </row>
    <row r="116" spans="7:26" x14ac:dyDescent="0.25">
      <c r="G116" s="138"/>
      <c r="H116" s="138"/>
      <c r="I116" s="138"/>
      <c r="J116" s="138"/>
      <c r="K116" s="138"/>
      <c r="L116" s="138"/>
      <c r="M116" s="138"/>
      <c r="N116" s="138"/>
      <c r="O116" s="138"/>
      <c r="P116" s="138"/>
      <c r="Q116" s="138"/>
      <c r="R116" s="138"/>
      <c r="S116" s="138"/>
      <c r="T116" s="138"/>
      <c r="U116" s="138"/>
      <c r="V116" s="138"/>
      <c r="W116" s="138"/>
      <c r="X116" s="138"/>
      <c r="Y116" s="138"/>
      <c r="Z116" s="138"/>
    </row>
    <row r="117" spans="7:26" x14ac:dyDescent="0.25">
      <c r="G117" s="138"/>
      <c r="H117" s="138"/>
      <c r="I117" s="138"/>
      <c r="J117" s="138"/>
      <c r="K117" s="138"/>
      <c r="L117" s="138"/>
      <c r="M117" s="138"/>
      <c r="N117" s="138"/>
      <c r="O117" s="138"/>
      <c r="P117" s="138"/>
      <c r="Q117" s="138"/>
      <c r="R117" s="138"/>
      <c r="S117" s="138"/>
      <c r="T117" s="138"/>
      <c r="U117" s="138"/>
      <c r="V117" s="138"/>
      <c r="W117" s="138"/>
      <c r="X117" s="138"/>
      <c r="Y117" s="138"/>
      <c r="Z117" s="138"/>
    </row>
    <row r="118" spans="7:26" x14ac:dyDescent="0.25">
      <c r="G118" s="138"/>
      <c r="H118" s="138"/>
      <c r="I118" s="138"/>
      <c r="J118" s="138"/>
      <c r="K118" s="138"/>
      <c r="L118" s="138"/>
      <c r="M118" s="138"/>
      <c r="N118" s="138"/>
      <c r="O118" s="138"/>
      <c r="P118" s="138"/>
      <c r="Q118" s="138"/>
      <c r="R118" s="138"/>
      <c r="S118" s="138"/>
      <c r="T118" s="138"/>
      <c r="U118" s="138"/>
      <c r="V118" s="138"/>
      <c r="W118" s="138"/>
      <c r="X118" s="138"/>
      <c r="Y118" s="138"/>
      <c r="Z118" s="138"/>
    </row>
    <row r="119" spans="7:26" x14ac:dyDescent="0.25">
      <c r="G119" s="138"/>
      <c r="H119" s="138"/>
      <c r="I119" s="138"/>
      <c r="J119" s="138"/>
      <c r="K119" s="138"/>
      <c r="L119" s="138"/>
      <c r="M119" s="138"/>
      <c r="N119" s="138"/>
      <c r="O119" s="138"/>
      <c r="P119" s="138"/>
      <c r="Q119" s="138"/>
      <c r="R119" s="138"/>
      <c r="S119" s="138"/>
      <c r="T119" s="138"/>
      <c r="U119" s="138"/>
      <c r="V119" s="138"/>
      <c r="W119" s="138"/>
      <c r="X119" s="138"/>
      <c r="Y119" s="138"/>
      <c r="Z119" s="138"/>
    </row>
    <row r="120" spans="7:26" x14ac:dyDescent="0.25">
      <c r="G120" s="138"/>
      <c r="H120" s="138"/>
      <c r="I120" s="138"/>
      <c r="J120" s="138"/>
      <c r="K120" s="138"/>
      <c r="L120" s="138"/>
      <c r="M120" s="138"/>
      <c r="N120" s="138"/>
      <c r="O120" s="138"/>
      <c r="P120" s="138"/>
      <c r="Q120" s="138"/>
      <c r="R120" s="138"/>
      <c r="S120" s="138"/>
      <c r="T120" s="138"/>
      <c r="U120" s="138"/>
      <c r="V120" s="138"/>
      <c r="W120" s="138"/>
      <c r="X120" s="138"/>
      <c r="Y120" s="138"/>
      <c r="Z120" s="138"/>
    </row>
    <row r="121" spans="7:26" x14ac:dyDescent="0.25">
      <c r="G121" s="138"/>
      <c r="H121" s="138"/>
      <c r="I121" s="138"/>
      <c r="J121" s="138"/>
      <c r="K121" s="138"/>
      <c r="L121" s="138"/>
      <c r="M121" s="138"/>
      <c r="N121" s="138"/>
      <c r="O121" s="138"/>
      <c r="P121" s="138"/>
      <c r="Q121" s="138"/>
      <c r="R121" s="138"/>
      <c r="S121" s="138"/>
      <c r="T121" s="138"/>
      <c r="U121" s="138"/>
      <c r="V121" s="138"/>
      <c r="W121" s="138"/>
      <c r="X121" s="138"/>
      <c r="Y121" s="138"/>
      <c r="Z121" s="138"/>
    </row>
    <row r="122" spans="7:26" x14ac:dyDescent="0.25">
      <c r="G122" s="138"/>
      <c r="H122" s="138"/>
      <c r="I122" s="138"/>
      <c r="J122" s="138"/>
      <c r="K122" s="138"/>
      <c r="L122" s="138"/>
      <c r="M122" s="138"/>
      <c r="N122" s="138"/>
      <c r="O122" s="138"/>
      <c r="P122" s="138"/>
      <c r="Q122" s="138"/>
      <c r="R122" s="138"/>
      <c r="S122" s="138"/>
      <c r="T122" s="138"/>
      <c r="U122" s="138"/>
      <c r="V122" s="138"/>
      <c r="W122" s="138"/>
      <c r="X122" s="138"/>
      <c r="Y122" s="138"/>
      <c r="Z122" s="138"/>
    </row>
    <row r="123" spans="7:26" x14ac:dyDescent="0.25">
      <c r="G123" s="138"/>
      <c r="H123" s="138"/>
      <c r="I123" s="138"/>
      <c r="J123" s="138"/>
      <c r="K123" s="138"/>
      <c r="L123" s="138"/>
      <c r="M123" s="138"/>
      <c r="N123" s="138"/>
      <c r="O123" s="138"/>
      <c r="P123" s="138"/>
      <c r="Q123" s="138"/>
      <c r="R123" s="138"/>
      <c r="S123" s="138"/>
      <c r="T123" s="138"/>
      <c r="U123" s="138"/>
      <c r="V123" s="138"/>
      <c r="W123" s="138"/>
      <c r="X123" s="138"/>
      <c r="Y123" s="138"/>
      <c r="Z123" s="138"/>
    </row>
    <row r="124" spans="7:26" x14ac:dyDescent="0.25">
      <c r="G124" s="138"/>
      <c r="H124" s="138"/>
      <c r="I124" s="138"/>
      <c r="J124" s="138"/>
      <c r="K124" s="138"/>
      <c r="L124" s="138"/>
      <c r="M124" s="138"/>
      <c r="N124" s="138"/>
      <c r="O124" s="138"/>
      <c r="P124" s="138"/>
      <c r="Q124" s="138"/>
      <c r="R124" s="138"/>
      <c r="S124" s="138"/>
      <c r="T124" s="138"/>
      <c r="U124" s="138"/>
      <c r="V124" s="138"/>
      <c r="W124" s="138"/>
      <c r="X124" s="138"/>
      <c r="Y124" s="138"/>
      <c r="Z124" s="138"/>
    </row>
    <row r="125" spans="7:26" x14ac:dyDescent="0.25">
      <c r="G125" s="138"/>
      <c r="H125" s="138"/>
      <c r="I125" s="138"/>
      <c r="J125" s="138"/>
      <c r="K125" s="138"/>
      <c r="L125" s="138"/>
      <c r="M125" s="138"/>
      <c r="N125" s="138"/>
      <c r="O125" s="138"/>
      <c r="P125" s="138"/>
      <c r="Q125" s="138"/>
      <c r="R125" s="138"/>
      <c r="S125" s="138"/>
      <c r="T125" s="138"/>
      <c r="U125" s="138"/>
      <c r="V125" s="138"/>
      <c r="W125" s="138"/>
      <c r="X125" s="138"/>
      <c r="Y125" s="138"/>
      <c r="Z125" s="138"/>
    </row>
    <row r="126" spans="7:26" x14ac:dyDescent="0.25">
      <c r="G126" s="138"/>
      <c r="H126" s="138"/>
      <c r="I126" s="138"/>
      <c r="J126" s="138"/>
      <c r="K126" s="138"/>
      <c r="L126" s="138"/>
      <c r="M126" s="138"/>
      <c r="N126" s="138"/>
      <c r="O126" s="138"/>
      <c r="P126" s="138"/>
      <c r="Q126" s="138"/>
      <c r="R126" s="138"/>
      <c r="S126" s="138"/>
      <c r="T126" s="138"/>
      <c r="U126" s="138"/>
      <c r="V126" s="138"/>
      <c r="W126" s="138"/>
      <c r="X126" s="138"/>
      <c r="Y126" s="138"/>
      <c r="Z126" s="138"/>
    </row>
    <row r="127" spans="7:26" x14ac:dyDescent="0.25">
      <c r="G127" s="138"/>
      <c r="H127" s="138"/>
      <c r="I127" s="138"/>
      <c r="J127" s="138"/>
      <c r="K127" s="138"/>
      <c r="L127" s="138"/>
      <c r="M127" s="138"/>
      <c r="N127" s="138"/>
      <c r="O127" s="138"/>
      <c r="P127" s="138"/>
      <c r="Q127" s="138"/>
      <c r="R127" s="138"/>
      <c r="S127" s="138"/>
      <c r="T127" s="138"/>
      <c r="U127" s="138"/>
      <c r="V127" s="138"/>
      <c r="W127" s="138"/>
      <c r="X127" s="138"/>
      <c r="Y127" s="138"/>
      <c r="Z127" s="138"/>
    </row>
    <row r="128" spans="7:26" x14ac:dyDescent="0.25">
      <c r="G128" s="138"/>
      <c r="H128" s="138"/>
      <c r="I128" s="138"/>
      <c r="J128" s="138"/>
      <c r="K128" s="138"/>
      <c r="L128" s="138"/>
      <c r="M128" s="138"/>
      <c r="N128" s="138"/>
      <c r="O128" s="138"/>
      <c r="P128" s="138"/>
      <c r="Q128" s="138"/>
      <c r="R128" s="138"/>
      <c r="S128" s="138"/>
      <c r="T128" s="138"/>
      <c r="U128" s="138"/>
      <c r="V128" s="138"/>
      <c r="W128" s="138"/>
      <c r="X128" s="138"/>
      <c r="Y128" s="138"/>
      <c r="Z128" s="138"/>
    </row>
    <row r="129" spans="7:26" x14ac:dyDescent="0.25">
      <c r="G129" s="138"/>
      <c r="H129" s="138"/>
      <c r="I129" s="138"/>
      <c r="J129" s="138"/>
      <c r="K129" s="138"/>
      <c r="L129" s="138"/>
      <c r="M129" s="138"/>
      <c r="N129" s="138"/>
      <c r="O129" s="138"/>
      <c r="P129" s="138"/>
      <c r="Q129" s="138"/>
      <c r="R129" s="138"/>
      <c r="S129" s="138"/>
      <c r="T129" s="138"/>
      <c r="U129" s="138"/>
      <c r="V129" s="138"/>
      <c r="W129" s="138"/>
      <c r="X129" s="138"/>
      <c r="Y129" s="138"/>
      <c r="Z129" s="138"/>
    </row>
    <row r="130" spans="7:26" x14ac:dyDescent="0.25">
      <c r="G130" s="138"/>
      <c r="H130" s="138"/>
      <c r="I130" s="138"/>
      <c r="J130" s="138"/>
      <c r="K130" s="138"/>
      <c r="L130" s="138"/>
      <c r="M130" s="138"/>
      <c r="N130" s="138"/>
      <c r="O130" s="138"/>
      <c r="P130" s="138"/>
      <c r="Q130" s="138"/>
      <c r="R130" s="138"/>
      <c r="S130" s="138"/>
      <c r="T130" s="138"/>
      <c r="U130" s="138"/>
      <c r="V130" s="138"/>
      <c r="W130" s="138"/>
      <c r="X130" s="138"/>
      <c r="Y130" s="138"/>
      <c r="Z130" s="138"/>
    </row>
    <row r="131" spans="7:26" x14ac:dyDescent="0.25">
      <c r="G131" s="138"/>
      <c r="H131" s="138"/>
      <c r="I131" s="138"/>
      <c r="J131" s="138"/>
      <c r="K131" s="138"/>
      <c r="L131" s="138"/>
      <c r="M131" s="138"/>
      <c r="N131" s="138"/>
      <c r="O131" s="138"/>
      <c r="P131" s="138"/>
      <c r="Q131" s="138"/>
      <c r="R131" s="138"/>
      <c r="S131" s="138"/>
      <c r="T131" s="138"/>
      <c r="U131" s="138"/>
      <c r="V131" s="138"/>
      <c r="W131" s="138"/>
      <c r="X131" s="138"/>
      <c r="Y131" s="138"/>
      <c r="Z131" s="138"/>
    </row>
    <row r="132" spans="7:26" x14ac:dyDescent="0.25">
      <c r="G132" s="138"/>
      <c r="H132" s="138"/>
      <c r="I132" s="138"/>
      <c r="J132" s="138"/>
      <c r="K132" s="138"/>
      <c r="L132" s="138"/>
      <c r="M132" s="138"/>
      <c r="N132" s="138"/>
      <c r="O132" s="138"/>
      <c r="P132" s="138"/>
      <c r="Q132" s="138"/>
      <c r="R132" s="138"/>
      <c r="S132" s="138"/>
      <c r="T132" s="138"/>
      <c r="U132" s="138"/>
      <c r="V132" s="138"/>
      <c r="W132" s="138"/>
      <c r="X132" s="138"/>
      <c r="Y132" s="138"/>
      <c r="Z132" s="138"/>
    </row>
    <row r="133" spans="7:26" x14ac:dyDescent="0.25">
      <c r="G133" s="138"/>
      <c r="H133" s="138"/>
      <c r="I133" s="138"/>
      <c r="J133" s="138"/>
      <c r="K133" s="138"/>
      <c r="L133" s="138"/>
      <c r="M133" s="138"/>
      <c r="N133" s="138"/>
      <c r="O133" s="138"/>
      <c r="P133" s="138"/>
      <c r="Q133" s="138"/>
      <c r="R133" s="138"/>
      <c r="S133" s="138"/>
      <c r="T133" s="138"/>
      <c r="U133" s="138"/>
      <c r="V133" s="138"/>
      <c r="W133" s="138"/>
      <c r="X133" s="138"/>
      <c r="Y133" s="138"/>
      <c r="Z133" s="138"/>
    </row>
    <row r="134" spans="7:26" x14ac:dyDescent="0.25">
      <c r="G134" s="138"/>
      <c r="H134" s="138"/>
      <c r="I134" s="138"/>
      <c r="J134" s="138"/>
      <c r="K134" s="138"/>
      <c r="L134" s="138"/>
      <c r="M134" s="138"/>
      <c r="N134" s="138"/>
      <c r="O134" s="138"/>
      <c r="P134" s="138"/>
      <c r="Q134" s="138"/>
      <c r="R134" s="138"/>
      <c r="S134" s="138"/>
      <c r="T134" s="138"/>
      <c r="U134" s="138"/>
      <c r="V134" s="138"/>
      <c r="W134" s="138"/>
      <c r="X134" s="138"/>
      <c r="Y134" s="138"/>
      <c r="Z134" s="138"/>
    </row>
    <row r="135" spans="7:26" x14ac:dyDescent="0.25">
      <c r="G135" s="138"/>
      <c r="H135" s="138"/>
      <c r="I135" s="138"/>
      <c r="J135" s="138"/>
      <c r="K135" s="138"/>
      <c r="L135" s="138"/>
      <c r="M135" s="138"/>
      <c r="N135" s="138"/>
      <c r="O135" s="138"/>
      <c r="P135" s="138"/>
      <c r="Q135" s="138"/>
      <c r="R135" s="138"/>
      <c r="S135" s="138"/>
      <c r="T135" s="138"/>
      <c r="U135" s="138"/>
      <c r="V135" s="138"/>
      <c r="W135" s="138"/>
      <c r="X135" s="138"/>
      <c r="Y135" s="138"/>
      <c r="Z135" s="138"/>
    </row>
    <row r="136" spans="7:26" x14ac:dyDescent="0.25">
      <c r="G136" s="138"/>
      <c r="H136" s="138"/>
      <c r="I136" s="138"/>
      <c r="J136" s="138"/>
      <c r="K136" s="138"/>
      <c r="L136" s="138"/>
      <c r="M136" s="138"/>
      <c r="N136" s="138"/>
      <c r="O136" s="138"/>
      <c r="P136" s="138"/>
      <c r="Q136" s="138"/>
      <c r="R136" s="138"/>
      <c r="S136" s="138"/>
      <c r="T136" s="138"/>
      <c r="U136" s="138"/>
      <c r="V136" s="138"/>
      <c r="W136" s="138"/>
      <c r="X136" s="138"/>
      <c r="Y136" s="138"/>
      <c r="Z136" s="138"/>
    </row>
    <row r="137" spans="7:26" x14ac:dyDescent="0.25">
      <c r="G137" s="138"/>
      <c r="H137" s="138"/>
      <c r="I137" s="138"/>
      <c r="J137" s="138"/>
      <c r="K137" s="138"/>
      <c r="L137" s="138"/>
      <c r="M137" s="138"/>
      <c r="N137" s="138"/>
      <c r="O137" s="138"/>
      <c r="P137" s="138"/>
      <c r="Q137" s="138"/>
      <c r="R137" s="138"/>
      <c r="S137" s="138"/>
      <c r="T137" s="138"/>
      <c r="U137" s="138"/>
      <c r="V137" s="138"/>
      <c r="W137" s="138"/>
      <c r="X137" s="138"/>
      <c r="Y137" s="138"/>
      <c r="Z137" s="138"/>
    </row>
    <row r="138" spans="7:26" x14ac:dyDescent="0.25">
      <c r="G138" s="138"/>
      <c r="H138" s="138"/>
      <c r="I138" s="138"/>
      <c r="J138" s="138"/>
      <c r="K138" s="138"/>
      <c r="L138" s="138"/>
      <c r="M138" s="138"/>
      <c r="N138" s="138"/>
      <c r="O138" s="138"/>
      <c r="P138" s="138"/>
      <c r="Q138" s="138"/>
      <c r="R138" s="138"/>
      <c r="S138" s="138"/>
      <c r="T138" s="138"/>
      <c r="U138" s="138"/>
      <c r="V138" s="138"/>
      <c r="W138" s="138"/>
      <c r="X138" s="138"/>
      <c r="Y138" s="138"/>
      <c r="Z138" s="138"/>
    </row>
    <row r="139" spans="7:26" x14ac:dyDescent="0.25">
      <c r="G139" s="138"/>
      <c r="H139" s="138"/>
      <c r="I139" s="138"/>
      <c r="J139" s="138"/>
      <c r="K139" s="138"/>
      <c r="L139" s="138"/>
      <c r="M139" s="138"/>
      <c r="N139" s="138"/>
      <c r="O139" s="138"/>
      <c r="P139" s="138"/>
      <c r="Q139" s="138"/>
      <c r="R139" s="138"/>
      <c r="S139" s="138"/>
      <c r="T139" s="138"/>
      <c r="U139" s="138"/>
      <c r="V139" s="138"/>
      <c r="W139" s="138"/>
      <c r="X139" s="138"/>
      <c r="Y139" s="138"/>
      <c r="Z139" s="138"/>
    </row>
    <row r="140" spans="7:26" x14ac:dyDescent="0.25">
      <c r="G140" s="138"/>
      <c r="H140" s="138"/>
      <c r="I140" s="138"/>
      <c r="J140" s="138"/>
      <c r="K140" s="138"/>
      <c r="L140" s="138"/>
      <c r="M140" s="138"/>
      <c r="N140" s="138"/>
      <c r="O140" s="138"/>
      <c r="P140" s="138"/>
      <c r="Q140" s="138"/>
      <c r="R140" s="138"/>
      <c r="S140" s="138"/>
      <c r="T140" s="138"/>
      <c r="U140" s="138"/>
      <c r="V140" s="138"/>
      <c r="W140" s="138"/>
      <c r="X140" s="138"/>
      <c r="Y140" s="138"/>
      <c r="Z140" s="138"/>
    </row>
    <row r="141" spans="7:26" x14ac:dyDescent="0.25">
      <c r="G141" s="138"/>
      <c r="H141" s="138"/>
      <c r="I141" s="138"/>
      <c r="J141" s="138"/>
      <c r="K141" s="138"/>
      <c r="L141" s="138"/>
      <c r="M141" s="138"/>
      <c r="N141" s="138"/>
      <c r="O141" s="138"/>
      <c r="P141" s="138"/>
      <c r="Q141" s="138"/>
      <c r="R141" s="138"/>
      <c r="S141" s="138"/>
      <c r="T141" s="138"/>
      <c r="U141" s="138"/>
      <c r="V141" s="138"/>
      <c r="W141" s="138"/>
      <c r="X141" s="138"/>
      <c r="Y141" s="138"/>
      <c r="Z141" s="138"/>
    </row>
    <row r="142" spans="7:26" x14ac:dyDescent="0.25">
      <c r="G142" s="138"/>
      <c r="H142" s="138"/>
      <c r="I142" s="138"/>
      <c r="J142" s="138"/>
      <c r="K142" s="138"/>
      <c r="L142" s="138"/>
      <c r="M142" s="138"/>
      <c r="N142" s="138"/>
      <c r="O142" s="138"/>
      <c r="P142" s="138"/>
      <c r="Q142" s="138"/>
      <c r="R142" s="138"/>
      <c r="S142" s="138"/>
      <c r="T142" s="138"/>
      <c r="U142" s="138"/>
      <c r="V142" s="138"/>
      <c r="W142" s="138"/>
      <c r="X142" s="138"/>
      <c r="Y142" s="138"/>
      <c r="Z142" s="138"/>
    </row>
    <row r="143" spans="7:26" x14ac:dyDescent="0.25">
      <c r="G143" s="138"/>
      <c r="H143" s="138"/>
      <c r="I143" s="138"/>
      <c r="J143" s="138"/>
      <c r="K143" s="138"/>
      <c r="L143" s="138"/>
      <c r="M143" s="138"/>
      <c r="N143" s="138"/>
      <c r="O143" s="138"/>
      <c r="P143" s="138"/>
      <c r="Q143" s="138"/>
      <c r="R143" s="138"/>
      <c r="S143" s="138"/>
      <c r="T143" s="138"/>
      <c r="U143" s="138"/>
      <c r="V143" s="138"/>
      <c r="W143" s="138"/>
      <c r="X143" s="138"/>
      <c r="Y143" s="138"/>
      <c r="Z143" s="138"/>
    </row>
    <row r="144" spans="7:26" x14ac:dyDescent="0.25">
      <c r="G144" s="138"/>
      <c r="H144" s="138"/>
      <c r="I144" s="138"/>
      <c r="J144" s="138"/>
      <c r="K144" s="138"/>
      <c r="L144" s="138"/>
      <c r="M144" s="138"/>
      <c r="N144" s="138"/>
      <c r="O144" s="138"/>
      <c r="P144" s="138"/>
      <c r="Q144" s="138"/>
      <c r="R144" s="138"/>
      <c r="S144" s="138"/>
      <c r="T144" s="138"/>
      <c r="U144" s="138"/>
      <c r="V144" s="138"/>
      <c r="W144" s="138"/>
      <c r="X144" s="138"/>
      <c r="Y144" s="138"/>
      <c r="Z144" s="138"/>
    </row>
    <row r="145" spans="7:26" x14ac:dyDescent="0.25">
      <c r="G145" s="138"/>
      <c r="H145" s="138"/>
      <c r="I145" s="138"/>
      <c r="J145" s="138"/>
      <c r="K145" s="138"/>
      <c r="L145" s="138"/>
      <c r="M145" s="138"/>
      <c r="N145" s="138"/>
      <c r="O145" s="138"/>
      <c r="P145" s="138"/>
      <c r="Q145" s="138"/>
      <c r="R145" s="138"/>
      <c r="S145" s="138"/>
      <c r="T145" s="138"/>
      <c r="U145" s="138"/>
      <c r="V145" s="138"/>
      <c r="W145" s="138"/>
      <c r="X145" s="138"/>
      <c r="Y145" s="138"/>
      <c r="Z145" s="138"/>
    </row>
    <row r="146" spans="7:26" x14ac:dyDescent="0.25">
      <c r="G146" s="138"/>
      <c r="H146" s="138"/>
      <c r="I146" s="138"/>
      <c r="J146" s="138"/>
      <c r="K146" s="138"/>
      <c r="L146" s="138"/>
      <c r="M146" s="138"/>
      <c r="N146" s="138"/>
      <c r="O146" s="138"/>
      <c r="P146" s="138"/>
      <c r="Q146" s="138"/>
      <c r="R146" s="138"/>
      <c r="S146" s="138"/>
      <c r="T146" s="138"/>
      <c r="U146" s="138"/>
      <c r="V146" s="138"/>
      <c r="W146" s="138"/>
      <c r="X146" s="138"/>
      <c r="Y146" s="138"/>
      <c r="Z146" s="138"/>
    </row>
    <row r="147" spans="7:26" x14ac:dyDescent="0.25">
      <c r="G147" s="138"/>
      <c r="H147" s="138"/>
      <c r="I147" s="138"/>
      <c r="J147" s="138"/>
      <c r="K147" s="138"/>
      <c r="L147" s="138"/>
      <c r="M147" s="138"/>
      <c r="N147" s="138"/>
      <c r="O147" s="138"/>
      <c r="P147" s="138"/>
      <c r="Q147" s="138"/>
      <c r="R147" s="138"/>
      <c r="S147" s="138"/>
      <c r="T147" s="138"/>
      <c r="U147" s="138"/>
      <c r="V147" s="138"/>
      <c r="W147" s="138"/>
      <c r="X147" s="138"/>
      <c r="Y147" s="138"/>
      <c r="Z147" s="138"/>
    </row>
    <row r="148" spans="7:26" x14ac:dyDescent="0.25">
      <c r="G148" s="138"/>
      <c r="H148" s="138"/>
      <c r="I148" s="138"/>
      <c r="J148" s="138"/>
      <c r="K148" s="138"/>
      <c r="L148" s="138"/>
      <c r="M148" s="138"/>
      <c r="N148" s="138"/>
      <c r="O148" s="138"/>
      <c r="P148" s="138"/>
      <c r="Q148" s="138"/>
      <c r="R148" s="138"/>
      <c r="S148" s="138"/>
      <c r="T148" s="138"/>
      <c r="U148" s="138"/>
      <c r="V148" s="138"/>
      <c r="W148" s="138"/>
      <c r="X148" s="138"/>
      <c r="Y148" s="138"/>
      <c r="Z148" s="138"/>
    </row>
    <row r="149" spans="7:26" x14ac:dyDescent="0.25">
      <c r="G149" s="138"/>
      <c r="H149" s="138"/>
      <c r="I149" s="138"/>
      <c r="J149" s="138"/>
      <c r="K149" s="138"/>
      <c r="L149" s="138"/>
      <c r="M149" s="138"/>
      <c r="N149" s="138"/>
      <c r="O149" s="138"/>
      <c r="P149" s="138"/>
      <c r="Q149" s="138"/>
      <c r="R149" s="138"/>
      <c r="S149" s="138"/>
      <c r="T149" s="138"/>
      <c r="U149" s="138"/>
      <c r="V149" s="138"/>
      <c r="W149" s="138"/>
      <c r="X149" s="138"/>
      <c r="Y149" s="138"/>
      <c r="Z149" s="138"/>
    </row>
    <row r="150" spans="7:26" x14ac:dyDescent="0.25">
      <c r="G150" s="138"/>
      <c r="H150" s="138"/>
      <c r="I150" s="138"/>
      <c r="J150" s="138"/>
      <c r="K150" s="138"/>
      <c r="L150" s="138"/>
      <c r="M150" s="138"/>
      <c r="N150" s="138"/>
      <c r="O150" s="138"/>
      <c r="P150" s="138"/>
      <c r="Q150" s="138"/>
      <c r="R150" s="138"/>
      <c r="S150" s="138"/>
      <c r="T150" s="138"/>
      <c r="U150" s="138"/>
      <c r="V150" s="138"/>
      <c r="W150" s="138"/>
      <c r="X150" s="138"/>
      <c r="Y150" s="138"/>
      <c r="Z150" s="138"/>
    </row>
    <row r="151" spans="7:26" x14ac:dyDescent="0.25">
      <c r="G151" s="138"/>
      <c r="H151" s="138"/>
      <c r="I151" s="138"/>
      <c r="J151" s="138"/>
      <c r="K151" s="138"/>
      <c r="L151" s="138"/>
      <c r="M151" s="138"/>
      <c r="N151" s="138"/>
      <c r="O151" s="138"/>
      <c r="P151" s="138"/>
      <c r="Q151" s="138"/>
      <c r="R151" s="138"/>
      <c r="S151" s="138"/>
      <c r="T151" s="138"/>
      <c r="U151" s="138"/>
      <c r="V151" s="138"/>
      <c r="W151" s="138"/>
      <c r="X151" s="138"/>
      <c r="Y151" s="138"/>
      <c r="Z151" s="138"/>
    </row>
    <row r="152" spans="7:26" x14ac:dyDescent="0.25">
      <c r="G152" s="138"/>
      <c r="H152" s="138"/>
      <c r="I152" s="138"/>
      <c r="J152" s="138"/>
      <c r="K152" s="138"/>
      <c r="L152" s="138"/>
      <c r="M152" s="138"/>
      <c r="N152" s="138"/>
      <c r="O152" s="138"/>
      <c r="P152" s="138"/>
      <c r="Q152" s="138"/>
      <c r="R152" s="138"/>
      <c r="S152" s="138"/>
      <c r="T152" s="138"/>
      <c r="U152" s="138"/>
      <c r="V152" s="138"/>
      <c r="W152" s="138"/>
      <c r="X152" s="138"/>
      <c r="Y152" s="138"/>
      <c r="Z152" s="138"/>
    </row>
    <row r="153" spans="7:26" x14ac:dyDescent="0.25">
      <c r="G153" s="138"/>
      <c r="H153" s="138"/>
      <c r="I153" s="138"/>
      <c r="J153" s="138"/>
      <c r="K153" s="138"/>
      <c r="L153" s="138"/>
      <c r="M153" s="138"/>
      <c r="N153" s="138"/>
      <c r="O153" s="138"/>
      <c r="P153" s="138"/>
      <c r="Q153" s="138"/>
      <c r="R153" s="138"/>
      <c r="S153" s="138"/>
      <c r="T153" s="138"/>
      <c r="U153" s="138"/>
      <c r="V153" s="138"/>
      <c r="W153" s="138"/>
      <c r="X153" s="138"/>
      <c r="Y153" s="138"/>
      <c r="Z153" s="138"/>
    </row>
    <row r="154" spans="7:26" x14ac:dyDescent="0.25">
      <c r="G154" s="138"/>
      <c r="H154" s="138"/>
      <c r="I154" s="138"/>
      <c r="J154" s="138"/>
      <c r="K154" s="138"/>
      <c r="L154" s="138"/>
      <c r="M154" s="138"/>
      <c r="N154" s="138"/>
      <c r="O154" s="138"/>
      <c r="P154" s="138"/>
      <c r="Q154" s="138"/>
      <c r="R154" s="138"/>
      <c r="S154" s="138"/>
      <c r="T154" s="138"/>
      <c r="U154" s="138"/>
      <c r="V154" s="138"/>
      <c r="W154" s="138"/>
      <c r="X154" s="138"/>
      <c r="Y154" s="138"/>
      <c r="Z154" s="138"/>
    </row>
  </sheetData>
  <mergeCells count="11">
    <mergeCell ref="A13:E13"/>
    <mergeCell ref="A3:F3"/>
    <mergeCell ref="A4:E4"/>
    <mergeCell ref="A5:E5"/>
    <mergeCell ref="A12:E12"/>
    <mergeCell ref="A7:A8"/>
    <mergeCell ref="B7:B8"/>
    <mergeCell ref="C7:C8"/>
    <mergeCell ref="A9:A10"/>
    <mergeCell ref="B9:B10"/>
    <mergeCell ref="C9:C10"/>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E27"/>
  <sheetViews>
    <sheetView tabSelected="1" zoomScaleNormal="100" workbookViewId="0">
      <selection activeCell="G11" sqref="G11"/>
    </sheetView>
  </sheetViews>
  <sheetFormatPr baseColWidth="10" defaultColWidth="11.5703125" defaultRowHeight="15" x14ac:dyDescent="0.25"/>
  <cols>
    <col min="1" max="1" width="4" style="138" customWidth="1"/>
    <col min="2" max="2" width="19.85546875" style="138" customWidth="1"/>
    <col min="3" max="3" width="28.140625" style="138" customWidth="1"/>
    <col min="4" max="4" width="27.7109375" style="138" customWidth="1"/>
    <col min="5" max="16384" width="11.5703125" style="138"/>
  </cols>
  <sheetData>
    <row r="1" spans="1:5" ht="15.75" x14ac:dyDescent="0.25">
      <c r="A1" s="23" t="s">
        <v>562</v>
      </c>
    </row>
    <row r="2" spans="1:5" ht="15.75" x14ac:dyDescent="0.25">
      <c r="A2" s="130" t="s">
        <v>473</v>
      </c>
    </row>
    <row r="3" spans="1:5" x14ac:dyDescent="0.25">
      <c r="B3" s="404" t="s">
        <v>563</v>
      </c>
      <c r="C3" s="405"/>
      <c r="D3" s="405"/>
      <c r="E3" s="406"/>
    </row>
    <row r="4" spans="1:5" ht="15.75" thickBot="1" x14ac:dyDescent="0.3">
      <c r="B4" s="139"/>
      <c r="C4" s="139"/>
      <c r="D4" s="139"/>
      <c r="E4" s="139"/>
    </row>
    <row r="5" spans="1:5" ht="18" customHeight="1" thickBot="1" x14ac:dyDescent="0.3">
      <c r="B5" s="140" t="s">
        <v>564</v>
      </c>
      <c r="C5" s="141" t="s">
        <v>565</v>
      </c>
      <c r="D5" s="142" t="s">
        <v>566</v>
      </c>
      <c r="E5" s="139"/>
    </row>
    <row r="6" spans="1:5" ht="18" customHeight="1" thickBot="1" x14ac:dyDescent="0.3">
      <c r="B6" s="143" t="s">
        <v>567</v>
      </c>
      <c r="C6" s="144"/>
      <c r="D6" s="145">
        <f>SUM(C6:C13)</f>
        <v>0</v>
      </c>
      <c r="E6" s="139"/>
    </row>
    <row r="7" spans="1:5" ht="18" customHeight="1" x14ac:dyDescent="0.25">
      <c r="B7" s="146" t="s">
        <v>568</v>
      </c>
      <c r="C7" s="147"/>
      <c r="D7" s="148"/>
      <c r="E7" s="139"/>
    </row>
    <row r="8" spans="1:5" ht="18" customHeight="1" x14ac:dyDescent="0.25">
      <c r="B8" s="146" t="s">
        <v>569</v>
      </c>
      <c r="C8" s="147"/>
      <c r="D8" s="148"/>
      <c r="E8" s="139"/>
    </row>
    <row r="9" spans="1:5" ht="18" customHeight="1" x14ac:dyDescent="0.25">
      <c r="B9" s="146" t="s">
        <v>570</v>
      </c>
      <c r="C9" s="147"/>
      <c r="D9" s="148"/>
      <c r="E9" s="139"/>
    </row>
    <row r="10" spans="1:5" ht="18" customHeight="1" thickBot="1" x14ac:dyDescent="0.3">
      <c r="B10" s="146" t="s">
        <v>571</v>
      </c>
      <c r="C10" s="147"/>
      <c r="D10" s="148"/>
      <c r="E10" s="139"/>
    </row>
    <row r="11" spans="1:5" ht="18" customHeight="1" thickBot="1" x14ac:dyDescent="0.3">
      <c r="B11" s="239" t="s">
        <v>572</v>
      </c>
      <c r="C11" s="240"/>
      <c r="D11" s="241">
        <f>SUM(C11:C13)</f>
        <v>0</v>
      </c>
      <c r="E11" s="139"/>
    </row>
    <row r="12" spans="1:5" ht="18" customHeight="1" x14ac:dyDescent="0.25">
      <c r="B12" s="239" t="s">
        <v>573</v>
      </c>
      <c r="C12" s="240"/>
      <c r="D12" s="148"/>
      <c r="E12" s="139"/>
    </row>
    <row r="13" spans="1:5" ht="18" customHeight="1" thickBot="1" x14ac:dyDescent="0.3">
      <c r="B13" s="242" t="s">
        <v>574</v>
      </c>
      <c r="C13" s="243"/>
      <c r="D13" s="149"/>
      <c r="E13" s="139"/>
    </row>
    <row r="14" spans="1:5" ht="18" customHeight="1" thickBot="1" x14ac:dyDescent="0.3">
      <c r="B14" s="150" t="s">
        <v>575</v>
      </c>
      <c r="C14" s="151"/>
      <c r="D14" s="152">
        <f>SUM(C14:C16)</f>
        <v>0</v>
      </c>
      <c r="E14" s="139"/>
    </row>
    <row r="15" spans="1:5" ht="18" customHeight="1" x14ac:dyDescent="0.25">
      <c r="B15" s="153" t="s">
        <v>576</v>
      </c>
      <c r="C15" s="154"/>
      <c r="D15" s="148"/>
      <c r="E15" s="139"/>
    </row>
    <row r="16" spans="1:5" ht="18" customHeight="1" thickBot="1" x14ac:dyDescent="0.3">
      <c r="B16" s="155" t="s">
        <v>577</v>
      </c>
      <c r="C16" s="156"/>
      <c r="D16" s="149"/>
      <c r="E16" s="139"/>
    </row>
    <row r="17" spans="2:5" ht="18" customHeight="1" thickBot="1" x14ac:dyDescent="0.3">
      <c r="B17" s="157" t="s">
        <v>578</v>
      </c>
      <c r="C17" s="158"/>
      <c r="D17" s="159">
        <f>SUM(C17:C19)</f>
        <v>0</v>
      </c>
      <c r="E17" s="139"/>
    </row>
    <row r="18" spans="2:5" ht="18" customHeight="1" x14ac:dyDescent="0.25">
      <c r="B18" s="160" t="s">
        <v>579</v>
      </c>
      <c r="C18" s="161"/>
      <c r="D18" s="148"/>
      <c r="E18" s="139"/>
    </row>
    <row r="19" spans="2:5" ht="18" customHeight="1" thickBot="1" x14ac:dyDescent="0.3">
      <c r="B19" s="162" t="s">
        <v>580</v>
      </c>
      <c r="C19" s="163"/>
      <c r="D19" s="149"/>
      <c r="E19" s="139"/>
    </row>
    <row r="20" spans="2:5" ht="18" customHeight="1" thickBot="1" x14ac:dyDescent="0.3">
      <c r="B20" s="164" t="s">
        <v>581</v>
      </c>
      <c r="C20" s="165"/>
      <c r="D20" s="166">
        <f>SUM(C20:C26)</f>
        <v>0</v>
      </c>
      <c r="E20" s="139"/>
    </row>
    <row r="21" spans="2:5" ht="18" customHeight="1" x14ac:dyDescent="0.25">
      <c r="B21" s="167" t="s">
        <v>582</v>
      </c>
      <c r="C21" s="168"/>
      <c r="D21" s="169"/>
      <c r="E21" s="139"/>
    </row>
    <row r="22" spans="2:5" ht="18" customHeight="1" x14ac:dyDescent="0.25">
      <c r="B22" s="167" t="s">
        <v>583</v>
      </c>
      <c r="C22" s="168"/>
      <c r="D22" s="148"/>
      <c r="E22" s="139"/>
    </row>
    <row r="23" spans="2:5" ht="18" customHeight="1" x14ac:dyDescent="0.25">
      <c r="B23" s="167" t="s">
        <v>584</v>
      </c>
      <c r="C23" s="168"/>
      <c r="D23" s="148"/>
      <c r="E23" s="139"/>
    </row>
    <row r="24" spans="2:5" ht="18" customHeight="1" x14ac:dyDescent="0.25">
      <c r="B24" s="167" t="s">
        <v>585</v>
      </c>
      <c r="C24" s="168"/>
      <c r="D24" s="148"/>
      <c r="E24" s="139"/>
    </row>
    <row r="25" spans="2:5" ht="18" customHeight="1" x14ac:dyDescent="0.25">
      <c r="B25" s="167" t="s">
        <v>586</v>
      </c>
      <c r="C25" s="168"/>
      <c r="D25" s="148"/>
      <c r="E25" s="139"/>
    </row>
    <row r="26" spans="2:5" ht="18" customHeight="1" thickBot="1" x14ac:dyDescent="0.3">
      <c r="B26" s="170" t="s">
        <v>587</v>
      </c>
      <c r="C26" s="171"/>
      <c r="D26" s="148"/>
      <c r="E26" s="139"/>
    </row>
    <row r="27" spans="2:5" ht="15.75" thickBot="1" x14ac:dyDescent="0.3">
      <c r="B27" s="139"/>
      <c r="C27" s="172" t="s">
        <v>298</v>
      </c>
      <c r="D27" s="173">
        <f>SUM(D6:D20)</f>
        <v>0</v>
      </c>
      <c r="E27" s="139"/>
    </row>
  </sheetData>
  <mergeCells count="1">
    <mergeCell ref="B3:E3"/>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11"/>
  <sheetViews>
    <sheetView workbookViewId="0"/>
  </sheetViews>
  <sheetFormatPr baseColWidth="10" defaultColWidth="11.42578125" defaultRowHeight="15" x14ac:dyDescent="0.25"/>
  <cols>
    <col min="1" max="1" width="33.5703125" customWidth="1"/>
    <col min="2" max="2" width="26" customWidth="1"/>
  </cols>
  <sheetData>
    <row r="1" spans="1:2" ht="15.75" x14ac:dyDescent="0.25">
      <c r="A1" s="23" t="s">
        <v>588</v>
      </c>
    </row>
    <row r="2" spans="1:2" ht="15.75" thickBot="1" x14ac:dyDescent="0.3"/>
    <row r="3" spans="1:2" ht="15.75" thickBot="1" x14ac:dyDescent="0.3">
      <c r="A3" s="407" t="s">
        <v>589</v>
      </c>
      <c r="B3" s="408"/>
    </row>
    <row r="4" spans="1:2" ht="15.75" thickBot="1" x14ac:dyDescent="0.3">
      <c r="A4" s="113" t="s">
        <v>590</v>
      </c>
      <c r="B4" s="114"/>
    </row>
    <row r="5" spans="1:2" ht="15.75" thickBot="1" x14ac:dyDescent="0.3">
      <c r="A5" s="113" t="s">
        <v>591</v>
      </c>
      <c r="B5" s="114"/>
    </row>
    <row r="6" spans="1:2" ht="24.75" thickBot="1" x14ac:dyDescent="0.3">
      <c r="A6" s="113" t="s">
        <v>592</v>
      </c>
      <c r="B6" s="114"/>
    </row>
    <row r="7" spans="1:2" ht="15.75" thickBot="1" x14ac:dyDescent="0.3">
      <c r="A7" s="113" t="s">
        <v>593</v>
      </c>
      <c r="B7" s="114"/>
    </row>
    <row r="8" spans="1:2" x14ac:dyDescent="0.25">
      <c r="A8" s="115" t="s">
        <v>594</v>
      </c>
    </row>
    <row r="9" spans="1:2" x14ac:dyDescent="0.25">
      <c r="A9" s="115" t="s">
        <v>595</v>
      </c>
    </row>
    <row r="10" spans="1:2" x14ac:dyDescent="0.25">
      <c r="A10" s="115" t="s">
        <v>596</v>
      </c>
    </row>
    <row r="11" spans="1:2" x14ac:dyDescent="0.25">
      <c r="A11" s="115" t="s">
        <v>597</v>
      </c>
    </row>
  </sheetData>
  <mergeCells count="1">
    <mergeCell ref="A3:B3"/>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70" zoomScaleNormal="70" workbookViewId="0"/>
  </sheetViews>
  <sheetFormatPr baseColWidth="10" defaultColWidth="11.42578125" defaultRowHeight="15" x14ac:dyDescent="0.25"/>
  <cols>
    <col min="3" max="3" width="40.5703125" customWidth="1"/>
    <col min="9" max="9" width="69.85546875" bestFit="1" customWidth="1"/>
    <col min="10" max="10" width="11.5703125" customWidth="1"/>
  </cols>
  <sheetData>
    <row r="1" spans="1:13" ht="15.75" x14ac:dyDescent="0.25">
      <c r="A1" s="23" t="s">
        <v>276</v>
      </c>
    </row>
    <row r="8" spans="1:13" ht="32.1" customHeight="1" x14ac:dyDescent="0.25">
      <c r="C8" s="288" t="s">
        <v>598</v>
      </c>
      <c r="D8" s="268"/>
      <c r="F8" t="s">
        <v>599</v>
      </c>
      <c r="I8" s="264" t="s">
        <v>600</v>
      </c>
      <c r="J8" s="264" t="s">
        <v>601</v>
      </c>
      <c r="K8" s="409" t="s">
        <v>602</v>
      </c>
      <c r="L8" s="410"/>
      <c r="M8" s="264">
        <v>9</v>
      </c>
    </row>
    <row r="9" spans="1:13" x14ac:dyDescent="0.25">
      <c r="C9" s="289" t="s">
        <v>603</v>
      </c>
      <c r="D9" s="268"/>
      <c r="I9" s="264" t="s">
        <v>604</v>
      </c>
      <c r="J9" s="264" t="s">
        <v>605</v>
      </c>
      <c r="K9" s="264" t="s">
        <v>606</v>
      </c>
      <c r="L9" s="264" t="s">
        <v>607</v>
      </c>
      <c r="M9" s="264" t="s">
        <v>608</v>
      </c>
    </row>
    <row r="10" spans="1:13" x14ac:dyDescent="0.25">
      <c r="C10" s="289" t="s">
        <v>609</v>
      </c>
      <c r="D10" s="268"/>
      <c r="I10" s="264" t="s">
        <v>610</v>
      </c>
      <c r="J10" s="264">
        <v>6</v>
      </c>
      <c r="K10" s="264">
        <v>9</v>
      </c>
      <c r="L10" s="264">
        <v>12</v>
      </c>
      <c r="M10" s="264">
        <v>15</v>
      </c>
    </row>
    <row r="11" spans="1:13" x14ac:dyDescent="0.25">
      <c r="C11" s="289" t="s">
        <v>611</v>
      </c>
      <c r="D11" s="268"/>
      <c r="I11" s="264" t="s">
        <v>612</v>
      </c>
      <c r="J11" s="264">
        <v>3</v>
      </c>
      <c r="K11" s="264">
        <v>0</v>
      </c>
      <c r="L11" s="264">
        <v>-3</v>
      </c>
      <c r="M11" s="264">
        <v>-6</v>
      </c>
    </row>
    <row r="12" spans="1:13" ht="15.75" thickBot="1" x14ac:dyDescent="0.3">
      <c r="C12" s="290" t="s">
        <v>613</v>
      </c>
      <c r="D12" s="291"/>
    </row>
    <row r="13" spans="1:13" ht="15.75" thickBot="1" x14ac:dyDescent="0.3">
      <c r="C13" s="292" t="s">
        <v>614</v>
      </c>
      <c r="D13" s="293">
        <f>IF(D8&lt;300,MAX(M8,D9+J11,D10+K11,D11+L11,D12+M11),IF(D8&lt;500,MAX(M14,D9+J17,D10+K17,D11+L17,D12+M17),IF(D8&lt;1000,MAX(M20,D9+J23,D10+K23,D11+L23,D12+M23),"HORS SCOPE")))</f>
        <v>9</v>
      </c>
    </row>
    <row r="14" spans="1:13" ht="30.6" customHeight="1" x14ac:dyDescent="0.25">
      <c r="I14" s="264" t="s">
        <v>600</v>
      </c>
      <c r="J14" s="264" t="s">
        <v>615</v>
      </c>
      <c r="K14" s="409" t="s">
        <v>602</v>
      </c>
      <c r="L14" s="410"/>
      <c r="M14" s="264">
        <v>11</v>
      </c>
    </row>
    <row r="15" spans="1:13" x14ac:dyDescent="0.25">
      <c r="I15" s="264" t="s">
        <v>604</v>
      </c>
      <c r="J15" s="264" t="s">
        <v>605</v>
      </c>
      <c r="K15" s="264" t="s">
        <v>606</v>
      </c>
      <c r="L15" s="264" t="s">
        <v>607</v>
      </c>
      <c r="M15" s="264" t="s">
        <v>608</v>
      </c>
    </row>
    <row r="16" spans="1:13" x14ac:dyDescent="0.25">
      <c r="I16" s="264" t="s">
        <v>610</v>
      </c>
      <c r="J16" s="264">
        <v>7.5</v>
      </c>
      <c r="K16" s="264">
        <v>11</v>
      </c>
      <c r="L16" s="264">
        <v>14.5</v>
      </c>
      <c r="M16" s="264">
        <v>18</v>
      </c>
    </row>
    <row r="17" spans="9:13" x14ac:dyDescent="0.25">
      <c r="I17" s="264" t="s">
        <v>612</v>
      </c>
      <c r="J17" s="264">
        <v>3.5</v>
      </c>
      <c r="K17" s="264">
        <v>0</v>
      </c>
      <c r="L17" s="264">
        <v>-3.5</v>
      </c>
      <c r="M17" s="264">
        <v>-7</v>
      </c>
    </row>
    <row r="20" spans="9:13" ht="30" x14ac:dyDescent="0.25">
      <c r="I20" s="264" t="s">
        <v>600</v>
      </c>
      <c r="J20" s="294" t="s">
        <v>616</v>
      </c>
      <c r="K20" s="409" t="s">
        <v>602</v>
      </c>
      <c r="L20" s="410"/>
      <c r="M20" s="264">
        <v>13</v>
      </c>
    </row>
    <row r="21" spans="9:13" x14ac:dyDescent="0.25">
      <c r="I21" s="264" t="s">
        <v>604</v>
      </c>
      <c r="J21" s="264" t="s">
        <v>605</v>
      </c>
      <c r="K21" s="264" t="s">
        <v>606</v>
      </c>
      <c r="L21" s="264" t="s">
        <v>607</v>
      </c>
      <c r="M21" s="264" t="s">
        <v>608</v>
      </c>
    </row>
    <row r="22" spans="9:13" x14ac:dyDescent="0.25">
      <c r="I22" s="264" t="s">
        <v>610</v>
      </c>
      <c r="J22" s="264">
        <v>8.5</v>
      </c>
      <c r="K22" s="264">
        <v>13</v>
      </c>
      <c r="L22" s="264">
        <v>17.5</v>
      </c>
      <c r="M22" s="264">
        <v>20</v>
      </c>
    </row>
    <row r="23" spans="9:13" x14ac:dyDescent="0.25">
      <c r="I23" s="264" t="s">
        <v>612</v>
      </c>
      <c r="J23" s="264">
        <v>4.5</v>
      </c>
      <c r="K23" s="264">
        <v>0</v>
      </c>
      <c r="L23" s="264">
        <v>-4.5</v>
      </c>
      <c r="M23" s="264">
        <v>-9</v>
      </c>
    </row>
  </sheetData>
  <mergeCells count="3">
    <mergeCell ref="K8:L8"/>
    <mergeCell ref="K14:L14"/>
    <mergeCell ref="K20:L20"/>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2"/>
  <sheetViews>
    <sheetView topLeftCell="A26" workbookViewId="0"/>
  </sheetViews>
  <sheetFormatPr baseColWidth="10" defaultColWidth="9.140625" defaultRowHeight="15" x14ac:dyDescent="0.25"/>
  <cols>
    <col min="1" max="1" width="94.42578125" style="279" customWidth="1"/>
    <col min="2" max="2" width="11" style="279" customWidth="1"/>
    <col min="3" max="3" width="6.7109375" style="279" customWidth="1"/>
    <col min="4" max="8" width="6.140625" style="279"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11" t="s">
        <v>617</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3"/>
      <c r="AF1" s="297"/>
      <c r="AG1" s="297"/>
      <c r="AH1" s="297"/>
      <c r="AI1" s="297"/>
      <c r="AJ1" s="297"/>
      <c r="AK1" s="297"/>
    </row>
    <row r="2" spans="1:37" x14ac:dyDescent="0.25">
      <c r="A2" s="298"/>
      <c r="B2" s="298"/>
      <c r="C2" s="298"/>
      <c r="D2" s="298"/>
      <c r="E2" s="298"/>
      <c r="F2" s="298"/>
      <c r="G2" s="298"/>
      <c r="H2" s="298"/>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row>
    <row r="3" spans="1:37" x14ac:dyDescent="0.25">
      <c r="A3" s="299" t="s">
        <v>618</v>
      </c>
      <c r="B3" s="298"/>
      <c r="C3" s="298"/>
      <c r="D3" s="298"/>
      <c r="E3" s="298"/>
      <c r="F3" s="298"/>
      <c r="G3" s="298"/>
      <c r="H3" s="298"/>
      <c r="I3" s="297"/>
      <c r="J3" s="297"/>
      <c r="K3" s="297"/>
      <c r="L3" s="297"/>
      <c r="M3" s="297"/>
      <c r="N3" s="297"/>
      <c r="O3" s="297"/>
      <c r="P3" s="297"/>
      <c r="Q3" s="297"/>
      <c r="R3" s="297"/>
      <c r="S3" s="297"/>
      <c r="T3" s="297"/>
      <c r="U3" s="297"/>
      <c r="V3" s="297"/>
      <c r="W3" s="297"/>
      <c r="X3" s="297"/>
      <c r="Y3" s="297"/>
      <c r="Z3" s="297"/>
      <c r="AA3" s="297"/>
      <c r="AB3" s="297"/>
      <c r="AC3" s="297"/>
      <c r="AD3" s="297"/>
      <c r="AE3" s="297"/>
      <c r="AF3" s="300"/>
      <c r="AG3" s="297"/>
      <c r="AH3" s="297"/>
      <c r="AI3" s="297"/>
      <c r="AJ3" s="297"/>
      <c r="AK3" s="297"/>
    </row>
    <row r="4" spans="1:37" x14ac:dyDescent="0.25">
      <c r="A4" s="301" t="s">
        <v>619</v>
      </c>
      <c r="B4" s="302"/>
      <c r="C4" s="298"/>
      <c r="D4" s="298"/>
      <c r="E4" s="298"/>
      <c r="F4" s="298"/>
      <c r="G4" s="298"/>
      <c r="H4" s="298"/>
      <c r="I4" s="297"/>
      <c r="J4" s="297"/>
      <c r="K4" s="297"/>
      <c r="L4" s="297"/>
      <c r="M4" s="297"/>
      <c r="N4" s="297"/>
      <c r="O4" s="297"/>
      <c r="P4" s="297"/>
      <c r="Q4" s="297"/>
      <c r="R4" s="297"/>
      <c r="S4" s="297"/>
      <c r="T4" s="297"/>
      <c r="U4" s="297"/>
      <c r="V4" s="297"/>
      <c r="W4" s="297"/>
      <c r="X4" s="297"/>
      <c r="Y4" s="297"/>
      <c r="Z4" s="297"/>
      <c r="AA4" s="297"/>
      <c r="AB4" s="297"/>
      <c r="AC4" s="297"/>
      <c r="AD4" s="297"/>
      <c r="AE4" s="297"/>
      <c r="AF4" s="300"/>
      <c r="AG4" s="297"/>
      <c r="AH4" s="297"/>
      <c r="AI4" s="297"/>
      <c r="AJ4" s="297"/>
      <c r="AK4" s="297"/>
    </row>
    <row r="5" spans="1:37" x14ac:dyDescent="0.25">
      <c r="A5" s="301" t="s">
        <v>620</v>
      </c>
      <c r="B5" s="303"/>
      <c r="C5" s="298"/>
      <c r="D5" s="298"/>
      <c r="E5" s="298"/>
      <c r="F5" s="298"/>
      <c r="G5" s="298"/>
      <c r="H5" s="298"/>
      <c r="I5" s="297"/>
      <c r="J5" s="297"/>
      <c r="K5" s="297"/>
      <c r="L5" s="297"/>
      <c r="M5" s="297"/>
      <c r="N5" s="297"/>
      <c r="O5" s="297"/>
      <c r="P5" s="297"/>
      <c r="Q5" s="297"/>
      <c r="R5" s="297"/>
      <c r="S5" s="297"/>
      <c r="T5" s="297"/>
      <c r="U5" s="297"/>
      <c r="V5" s="297"/>
      <c r="W5" s="297"/>
      <c r="X5" s="297"/>
      <c r="Y5" s="297"/>
      <c r="Z5" s="297"/>
      <c r="AA5" s="297"/>
      <c r="AB5" s="297"/>
      <c r="AC5" s="297"/>
      <c r="AD5" s="297"/>
      <c r="AE5" s="297"/>
      <c r="AF5" s="300"/>
      <c r="AG5" s="297"/>
      <c r="AH5" s="297"/>
      <c r="AI5" s="297"/>
      <c r="AJ5" s="297"/>
      <c r="AK5" s="297"/>
    </row>
    <row r="6" spans="1:37" ht="15.75" thickBot="1" x14ac:dyDescent="0.3">
      <c r="A6" s="301"/>
      <c r="B6" s="298"/>
      <c r="C6" s="298"/>
      <c r="D6" s="298"/>
      <c r="E6" s="298"/>
      <c r="F6" s="298"/>
      <c r="G6" s="298"/>
      <c r="H6" s="298"/>
      <c r="I6" s="297"/>
      <c r="J6" s="297"/>
      <c r="K6" s="297"/>
      <c r="L6" s="297"/>
      <c r="M6" s="297"/>
      <c r="N6" s="297"/>
      <c r="O6" s="297"/>
      <c r="P6" s="297"/>
      <c r="Q6" s="297"/>
      <c r="R6" s="297"/>
      <c r="S6" s="297"/>
      <c r="T6" s="297"/>
      <c r="U6" s="297"/>
      <c r="V6" s="297"/>
      <c r="W6" s="297"/>
      <c r="X6" s="297"/>
      <c r="Y6" s="297"/>
      <c r="Z6" s="297"/>
      <c r="AA6" s="297"/>
      <c r="AB6" s="297"/>
      <c r="AC6" s="297"/>
      <c r="AD6" s="297"/>
      <c r="AE6" s="297"/>
      <c r="AF6" s="300"/>
      <c r="AG6" s="297"/>
      <c r="AH6" s="297"/>
      <c r="AI6" s="297"/>
      <c r="AJ6" s="297"/>
      <c r="AK6" s="297"/>
    </row>
    <row r="7" spans="1:37" ht="20.45" customHeight="1" thickBot="1" x14ac:dyDescent="0.3">
      <c r="A7" s="304" t="s">
        <v>621</v>
      </c>
      <c r="B7" s="297"/>
      <c r="C7" s="298"/>
      <c r="D7" s="297"/>
      <c r="E7" s="297"/>
      <c r="F7" s="297"/>
      <c r="G7" s="297"/>
      <c r="H7" s="297"/>
      <c r="I7" s="297"/>
      <c r="J7" s="297"/>
      <c r="K7" s="297"/>
      <c r="L7" s="297"/>
      <c r="M7" s="297"/>
      <c r="N7" s="297"/>
      <c r="O7" s="297"/>
      <c r="P7" s="297"/>
      <c r="Q7" s="297"/>
      <c r="R7" s="297"/>
      <c r="S7" s="297"/>
      <c r="T7" s="297"/>
      <c r="U7" s="297"/>
      <c r="V7" s="297"/>
      <c r="W7" s="297"/>
      <c r="X7" s="297"/>
      <c r="Y7" s="297"/>
      <c r="Z7" s="297"/>
      <c r="AA7" s="297"/>
      <c r="AB7" s="297"/>
    </row>
    <row r="8" spans="1:37" ht="18.600000000000001" customHeight="1" x14ac:dyDescent="0.25">
      <c r="A8" s="305"/>
      <c r="B8" s="297"/>
      <c r="C8" s="298"/>
      <c r="D8" s="297"/>
      <c r="E8" s="297"/>
      <c r="F8" s="297"/>
      <c r="G8" s="297"/>
      <c r="H8" s="297"/>
      <c r="I8" s="297"/>
      <c r="J8" s="297"/>
      <c r="K8" s="297"/>
      <c r="L8" s="297"/>
      <c r="M8" s="297"/>
      <c r="N8" s="297"/>
      <c r="O8" s="297"/>
      <c r="P8" s="297"/>
      <c r="Q8" s="297"/>
      <c r="R8" s="297"/>
      <c r="S8" s="297"/>
      <c r="T8" s="297"/>
      <c r="U8" s="297"/>
      <c r="V8" s="297"/>
      <c r="W8" s="297"/>
      <c r="X8" s="297"/>
      <c r="Y8" s="297"/>
      <c r="Z8" s="297"/>
      <c r="AA8" s="297"/>
      <c r="AB8" s="297"/>
    </row>
    <row r="9" spans="1:37" ht="18.600000000000001" customHeight="1" thickBot="1" x14ac:dyDescent="0.3">
      <c r="A9" s="297"/>
      <c r="B9" s="297"/>
      <c r="C9" s="298"/>
      <c r="D9" s="297"/>
      <c r="E9" s="297"/>
      <c r="F9" s="297"/>
      <c r="G9" s="297"/>
      <c r="H9" s="297"/>
      <c r="I9" s="297"/>
      <c r="J9" s="297"/>
      <c r="K9" s="297"/>
      <c r="L9" s="297"/>
      <c r="M9" s="297"/>
      <c r="N9" s="297"/>
      <c r="O9" s="297"/>
      <c r="P9" s="297"/>
      <c r="Q9" s="297"/>
      <c r="R9" s="297"/>
      <c r="S9" s="297"/>
      <c r="T9" s="297"/>
      <c r="U9" s="297"/>
      <c r="V9" s="297"/>
      <c r="W9" s="297"/>
      <c r="X9" s="297"/>
      <c r="Y9" s="297"/>
      <c r="Z9" s="297"/>
      <c r="AA9" s="297"/>
      <c r="AB9" s="297"/>
    </row>
    <row r="10" spans="1:37" ht="33" customHeight="1" thickBot="1" x14ac:dyDescent="0.3">
      <c r="A10" s="304" t="s">
        <v>622</v>
      </c>
      <c r="B10" s="297"/>
      <c r="C10" s="298"/>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row>
    <row r="11" spans="1:37" ht="18.600000000000001" customHeight="1" x14ac:dyDescent="0.25">
      <c r="A11" s="305"/>
      <c r="B11" s="297"/>
      <c r="C11" s="298"/>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row>
    <row r="12" spans="1:37" ht="15.75" thickBot="1" x14ac:dyDescent="0.3">
      <c r="A12"/>
      <c r="B12"/>
      <c r="C12"/>
      <c r="D12"/>
      <c r="E12"/>
      <c r="F12"/>
      <c r="G12"/>
      <c r="H12"/>
    </row>
    <row r="13" spans="1:37" ht="83.1" customHeight="1" thickBot="1" x14ac:dyDescent="0.3">
      <c r="A13" s="414" t="s">
        <v>623</v>
      </c>
      <c r="B13" s="415"/>
      <c r="C13"/>
      <c r="D13"/>
      <c r="E13"/>
      <c r="F13"/>
      <c r="G13"/>
      <c r="H13"/>
    </row>
    <row r="14" spans="1:37" ht="15.75" thickBot="1" x14ac:dyDescent="0.3">
      <c r="A14" s="306" t="s">
        <v>590</v>
      </c>
      <c r="B14" s="307"/>
      <c r="C14"/>
      <c r="D14"/>
      <c r="E14"/>
      <c r="F14"/>
      <c r="G14"/>
      <c r="H14"/>
    </row>
    <row r="15" spans="1:37" ht="15.75" thickBot="1" x14ac:dyDescent="0.3">
      <c r="A15" s="306" t="s">
        <v>591</v>
      </c>
      <c r="B15" s="307"/>
      <c r="C15"/>
      <c r="D15"/>
      <c r="E15"/>
      <c r="F15"/>
      <c r="G15"/>
      <c r="H15"/>
    </row>
    <row r="16" spans="1:37" ht="15.75" thickBot="1" x14ac:dyDescent="0.3">
      <c r="A16" s="306" t="s">
        <v>624</v>
      </c>
      <c r="B16" s="307"/>
      <c r="C16"/>
      <c r="D16"/>
      <c r="E16"/>
      <c r="F16"/>
      <c r="G16"/>
      <c r="H16"/>
    </row>
    <row r="17" spans="1:28" ht="15.75" thickBot="1" x14ac:dyDescent="0.3">
      <c r="A17" s="306" t="s">
        <v>593</v>
      </c>
      <c r="B17" s="307"/>
      <c r="C17"/>
      <c r="D17"/>
      <c r="E17"/>
      <c r="F17"/>
      <c r="G17"/>
      <c r="H17"/>
    </row>
    <row r="18" spans="1:28" x14ac:dyDescent="0.25">
      <c r="A18" s="308" t="s">
        <v>594</v>
      </c>
      <c r="B18" s="309"/>
      <c r="C18"/>
      <c r="D18"/>
      <c r="E18"/>
      <c r="F18"/>
      <c r="G18"/>
      <c r="H18"/>
    </row>
    <row r="19" spans="1:28" x14ac:dyDescent="0.25">
      <c r="A19" s="308" t="s">
        <v>595</v>
      </c>
      <c r="B19" s="309"/>
      <c r="C19"/>
      <c r="D19"/>
      <c r="E19"/>
      <c r="F19"/>
      <c r="G19"/>
      <c r="H19"/>
    </row>
    <row r="20" spans="1:28" x14ac:dyDescent="0.25">
      <c r="A20" s="308" t="s">
        <v>596</v>
      </c>
      <c r="B20" s="309"/>
      <c r="C20"/>
      <c r="D20"/>
      <c r="E20"/>
      <c r="F20"/>
      <c r="G20"/>
      <c r="H20"/>
    </row>
    <row r="21" spans="1:28" ht="15.75" thickBot="1" x14ac:dyDescent="0.3">
      <c r="A21" s="308" t="s">
        <v>597</v>
      </c>
      <c r="B21" s="309"/>
      <c r="C21"/>
      <c r="D21"/>
      <c r="E21"/>
      <c r="F21"/>
      <c r="G21"/>
      <c r="H21"/>
    </row>
    <row r="22" spans="1:28" ht="66.599999999999994" customHeight="1" thickBot="1" x14ac:dyDescent="0.3">
      <c r="A22" s="414" t="s">
        <v>625</v>
      </c>
      <c r="B22" s="415"/>
      <c r="C22"/>
      <c r="D22"/>
      <c r="E22"/>
      <c r="F22"/>
      <c r="G22"/>
      <c r="H22"/>
    </row>
    <row r="23" spans="1:28" ht="15.75" thickBot="1" x14ac:dyDescent="0.3">
      <c r="A23" s="306" t="s">
        <v>626</v>
      </c>
      <c r="B23" s="307"/>
      <c r="C23"/>
      <c r="D23"/>
      <c r="E23"/>
      <c r="F23"/>
      <c r="G23"/>
      <c r="H23"/>
    </row>
    <row r="24" spans="1:28" ht="15.75" thickBot="1" x14ac:dyDescent="0.3">
      <c r="A24" s="306" t="s">
        <v>627</v>
      </c>
      <c r="B24" s="307"/>
      <c r="C24"/>
      <c r="D24"/>
      <c r="E24"/>
      <c r="F24"/>
      <c r="G24"/>
      <c r="H24"/>
    </row>
    <row r="25" spans="1:28" ht="15.75" thickBot="1" x14ac:dyDescent="0.3">
      <c r="A25"/>
      <c r="B25"/>
      <c r="C25"/>
      <c r="D25"/>
      <c r="E25"/>
      <c r="F25"/>
      <c r="G25"/>
      <c r="H25"/>
    </row>
    <row r="26" spans="1:28" ht="102.6" customHeight="1" thickBot="1" x14ac:dyDescent="0.3">
      <c r="A26" s="416" t="s">
        <v>628</v>
      </c>
      <c r="B26" s="417"/>
      <c r="C26" s="417"/>
      <c r="D26" s="417"/>
      <c r="E26" s="417"/>
      <c r="F26" s="417"/>
      <c r="G26" s="417"/>
      <c r="H26" s="417"/>
      <c r="I26" s="417"/>
      <c r="J26" s="417"/>
      <c r="K26" s="417"/>
      <c r="L26" s="417"/>
      <c r="M26" s="417"/>
      <c r="N26" s="417"/>
      <c r="O26" s="417"/>
      <c r="P26" s="417"/>
      <c r="Q26" s="417"/>
      <c r="R26" s="417"/>
      <c r="S26" s="417"/>
      <c r="T26" s="417"/>
      <c r="U26" s="417"/>
      <c r="V26" s="418"/>
    </row>
    <row r="27" spans="1:28" x14ac:dyDescent="0.25">
      <c r="A27" s="301"/>
      <c r="B27" s="297"/>
      <c r="C27" s="297"/>
      <c r="D27" s="297"/>
      <c r="E27" s="297"/>
      <c r="F27" s="297"/>
      <c r="G27" s="297"/>
      <c r="H27" s="297"/>
      <c r="I27" s="297"/>
      <c r="J27" s="297"/>
      <c r="K27" s="297"/>
      <c r="L27" s="297"/>
      <c r="M27" s="297"/>
      <c r="N27" s="297"/>
      <c r="O27" s="297"/>
      <c r="P27" s="297"/>
      <c r="Q27" s="297"/>
      <c r="R27" s="297"/>
      <c r="S27" s="297"/>
      <c r="T27" s="297"/>
      <c r="U27" s="297"/>
      <c r="V27" s="297"/>
      <c r="W27" s="300"/>
      <c r="X27" s="297"/>
      <c r="Y27" s="297"/>
      <c r="Z27" s="297"/>
      <c r="AA27" s="297"/>
      <c r="AB27" s="297"/>
    </row>
    <row r="28" spans="1:28" ht="15.75" thickBot="1" x14ac:dyDescent="0.3">
      <c r="A28" s="310" t="s">
        <v>629</v>
      </c>
      <c r="B28" s="310">
        <v>2024</v>
      </c>
      <c r="C28" s="310">
        <v>2025</v>
      </c>
      <c r="D28" s="310">
        <v>2026</v>
      </c>
      <c r="E28" s="310">
        <v>2027</v>
      </c>
      <c r="F28" s="310">
        <v>2028</v>
      </c>
      <c r="G28" s="310">
        <v>2029</v>
      </c>
      <c r="H28" s="310">
        <v>2030</v>
      </c>
      <c r="I28" s="310">
        <v>2031</v>
      </c>
      <c r="J28" s="310">
        <v>2032</v>
      </c>
      <c r="K28" s="310">
        <v>2033</v>
      </c>
      <c r="L28" s="310">
        <v>2034</v>
      </c>
      <c r="M28" s="310">
        <v>2035</v>
      </c>
      <c r="N28" s="310">
        <v>2036</v>
      </c>
      <c r="O28" s="310">
        <v>2037</v>
      </c>
      <c r="P28" s="310">
        <v>2038</v>
      </c>
      <c r="Q28" s="310">
        <v>2039</v>
      </c>
      <c r="R28" s="310">
        <v>2040</v>
      </c>
      <c r="S28" s="310">
        <v>2041</v>
      </c>
      <c r="T28" s="310">
        <v>2042</v>
      </c>
      <c r="U28" s="310">
        <v>2043</v>
      </c>
      <c r="V28" s="297"/>
      <c r="W28" s="297"/>
      <c r="X28" s="297"/>
      <c r="Y28" s="297"/>
      <c r="Z28" s="297"/>
      <c r="AA28" s="297"/>
    </row>
    <row r="29" spans="1:28" s="138" customFormat="1" ht="15.75" thickBot="1" x14ac:dyDescent="0.3">
      <c r="A29" s="311" t="s">
        <v>630</v>
      </c>
      <c r="B29" s="312">
        <f>B23+B24-SUM(B14:B17)</f>
        <v>0</v>
      </c>
      <c r="C29" s="313">
        <f t="shared" ref="C29:U29" si="0">$B$23-SUM($B$14:$B$17)</f>
        <v>0</v>
      </c>
      <c r="D29" s="313">
        <f t="shared" si="0"/>
        <v>0</v>
      </c>
      <c r="E29" s="313">
        <f t="shared" si="0"/>
        <v>0</v>
      </c>
      <c r="F29" s="313">
        <f t="shared" si="0"/>
        <v>0</v>
      </c>
      <c r="G29" s="313">
        <f t="shared" si="0"/>
        <v>0</v>
      </c>
      <c r="H29" s="313">
        <f t="shared" si="0"/>
        <v>0</v>
      </c>
      <c r="I29" s="313">
        <f t="shared" si="0"/>
        <v>0</v>
      </c>
      <c r="J29" s="313">
        <f t="shared" si="0"/>
        <v>0</v>
      </c>
      <c r="K29" s="313">
        <f t="shared" si="0"/>
        <v>0</v>
      </c>
      <c r="L29" s="313">
        <f t="shared" si="0"/>
        <v>0</v>
      </c>
      <c r="M29" s="313">
        <f t="shared" si="0"/>
        <v>0</v>
      </c>
      <c r="N29" s="313">
        <f t="shared" si="0"/>
        <v>0</v>
      </c>
      <c r="O29" s="313">
        <f t="shared" si="0"/>
        <v>0</v>
      </c>
      <c r="P29" s="313">
        <f t="shared" si="0"/>
        <v>0</v>
      </c>
      <c r="Q29" s="313">
        <f t="shared" si="0"/>
        <v>0</v>
      </c>
      <c r="R29" s="313">
        <f t="shared" si="0"/>
        <v>0</v>
      </c>
      <c r="S29" s="313">
        <f t="shared" si="0"/>
        <v>0</v>
      </c>
      <c r="T29" s="313">
        <f t="shared" si="0"/>
        <v>0</v>
      </c>
      <c r="U29" s="313">
        <f t="shared" si="0"/>
        <v>0</v>
      </c>
      <c r="V29" s="139"/>
      <c r="W29" s="139"/>
      <c r="X29" s="139"/>
      <c r="Y29" s="139"/>
      <c r="Z29" s="139"/>
      <c r="AA29" s="139"/>
    </row>
    <row r="30" spans="1:28" x14ac:dyDescent="0.25">
      <c r="A30" s="298"/>
      <c r="B30" s="297"/>
      <c r="C30" s="297"/>
      <c r="D30" s="297"/>
      <c r="E30" s="297"/>
      <c r="F30" s="297"/>
      <c r="G30" s="297"/>
      <c r="H30" s="297"/>
      <c r="I30" s="297"/>
      <c r="J30" s="297"/>
      <c r="K30" s="297"/>
      <c r="L30" s="297"/>
      <c r="M30" s="297"/>
      <c r="N30" s="297"/>
      <c r="O30" s="297"/>
      <c r="P30" s="297"/>
      <c r="Q30" s="297"/>
      <c r="R30" s="297"/>
      <c r="S30" s="297"/>
      <c r="T30" s="297"/>
      <c r="U30" s="297"/>
      <c r="V30" s="300" t="s">
        <v>631</v>
      </c>
      <c r="W30" s="297"/>
      <c r="X30" s="297"/>
      <c r="Y30" s="297"/>
      <c r="Z30" s="297"/>
      <c r="AA30" s="297"/>
    </row>
    <row r="31" spans="1:28" ht="20.45" customHeight="1" x14ac:dyDescent="0.25">
      <c r="A31" s="314" t="s">
        <v>632</v>
      </c>
      <c r="B31" s="315">
        <f>-A8</f>
        <v>0</v>
      </c>
      <c r="C31" s="316"/>
      <c r="D31" s="316"/>
      <c r="E31" s="316"/>
      <c r="F31" s="316"/>
      <c r="G31" s="316"/>
      <c r="H31" s="316"/>
      <c r="I31" s="316"/>
      <c r="J31" s="316"/>
      <c r="K31" s="316"/>
      <c r="L31" s="316"/>
      <c r="M31" s="316"/>
      <c r="N31" s="316"/>
      <c r="O31" s="316"/>
      <c r="P31" s="316"/>
      <c r="Q31" s="316"/>
      <c r="R31" s="316"/>
      <c r="S31" s="316"/>
      <c r="T31" s="316"/>
      <c r="U31" s="316"/>
      <c r="V31" s="317">
        <f>SUM(B31:U31)</f>
        <v>0</v>
      </c>
      <c r="W31" s="297"/>
      <c r="X31" s="297"/>
      <c r="Y31" s="297"/>
      <c r="Z31" s="297"/>
      <c r="AA31" s="297"/>
    </row>
    <row r="32" spans="1:28" x14ac:dyDescent="0.25">
      <c r="A32" s="298"/>
      <c r="B32" s="297"/>
      <c r="C32" s="297"/>
      <c r="D32" s="297"/>
      <c r="E32" s="297"/>
      <c r="F32" s="297"/>
      <c r="G32" s="297"/>
      <c r="H32" s="297"/>
      <c r="I32" s="297"/>
      <c r="J32" s="297"/>
      <c r="K32" s="297"/>
      <c r="L32" s="297"/>
      <c r="M32" s="297"/>
      <c r="N32" s="297"/>
      <c r="O32" s="297"/>
      <c r="P32" s="297"/>
      <c r="Q32" s="297"/>
      <c r="R32" s="297"/>
      <c r="S32" s="297"/>
      <c r="T32" s="297"/>
      <c r="U32" s="297"/>
      <c r="V32" s="317"/>
      <c r="W32" s="297"/>
      <c r="X32" s="297"/>
      <c r="Y32" s="297"/>
      <c r="Z32" s="297"/>
      <c r="AA32" s="297"/>
    </row>
    <row r="33" spans="1:28" ht="17.100000000000001" customHeight="1" x14ac:dyDescent="0.25">
      <c r="A33" s="314" t="s">
        <v>633</v>
      </c>
      <c r="B33" s="315">
        <f>-$A$8/20</f>
        <v>0</v>
      </c>
      <c r="C33" s="315">
        <f t="shared" ref="C33:U33" si="1">-$A$8/20</f>
        <v>0</v>
      </c>
      <c r="D33" s="315">
        <f t="shared" si="1"/>
        <v>0</v>
      </c>
      <c r="E33" s="315">
        <f t="shared" si="1"/>
        <v>0</v>
      </c>
      <c r="F33" s="315">
        <f t="shared" si="1"/>
        <v>0</v>
      </c>
      <c r="G33" s="315">
        <f t="shared" si="1"/>
        <v>0</v>
      </c>
      <c r="H33" s="315">
        <f t="shared" si="1"/>
        <v>0</v>
      </c>
      <c r="I33" s="315">
        <f t="shared" si="1"/>
        <v>0</v>
      </c>
      <c r="J33" s="315">
        <f t="shared" si="1"/>
        <v>0</v>
      </c>
      <c r="K33" s="315">
        <f t="shared" si="1"/>
        <v>0</v>
      </c>
      <c r="L33" s="315">
        <f t="shared" si="1"/>
        <v>0</v>
      </c>
      <c r="M33" s="315">
        <f t="shared" si="1"/>
        <v>0</v>
      </c>
      <c r="N33" s="315">
        <f t="shared" si="1"/>
        <v>0</v>
      </c>
      <c r="O33" s="315">
        <f t="shared" si="1"/>
        <v>0</v>
      </c>
      <c r="P33" s="315">
        <f t="shared" si="1"/>
        <v>0</v>
      </c>
      <c r="Q33" s="315">
        <f t="shared" si="1"/>
        <v>0</v>
      </c>
      <c r="R33" s="315">
        <f t="shared" si="1"/>
        <v>0</v>
      </c>
      <c r="S33" s="315">
        <f t="shared" si="1"/>
        <v>0</v>
      </c>
      <c r="T33" s="315">
        <f t="shared" si="1"/>
        <v>0</v>
      </c>
      <c r="U33" s="315">
        <f t="shared" si="1"/>
        <v>0</v>
      </c>
      <c r="V33" s="317">
        <f>SUM(B33:U33)</f>
        <v>0</v>
      </c>
      <c r="W33" s="297"/>
      <c r="X33" s="297"/>
      <c r="Y33" s="297"/>
      <c r="Z33" s="297"/>
      <c r="AA33" s="297"/>
    </row>
    <row r="34" spans="1:28" x14ac:dyDescent="0.25">
      <c r="A34" s="298"/>
      <c r="B34" s="297"/>
      <c r="C34" s="297"/>
      <c r="D34" s="297"/>
      <c r="E34" s="297"/>
      <c r="F34" s="297"/>
      <c r="G34" s="297"/>
      <c r="H34" s="297"/>
      <c r="I34" s="297"/>
      <c r="J34" s="297"/>
      <c r="K34" s="297"/>
      <c r="L34" s="297"/>
      <c r="M34" s="297"/>
      <c r="N34" s="297"/>
      <c r="O34" s="297"/>
      <c r="P34" s="297"/>
      <c r="Q34" s="297"/>
      <c r="R34" s="297"/>
      <c r="S34" s="297"/>
      <c r="T34" s="297"/>
      <c r="U34" s="297"/>
      <c r="V34" s="317"/>
      <c r="W34" s="297"/>
      <c r="X34" s="297"/>
      <c r="Y34" s="297"/>
      <c r="Z34" s="297"/>
      <c r="AA34" s="297"/>
    </row>
    <row r="35" spans="1:28" ht="33" customHeight="1" x14ac:dyDescent="0.25">
      <c r="A35" s="318" t="s">
        <v>634</v>
      </c>
      <c r="B35" s="319">
        <f>$A$11/20</f>
        <v>0</v>
      </c>
      <c r="C35" s="319">
        <f t="shared" ref="C35:U35" si="2">$A$11/20</f>
        <v>0</v>
      </c>
      <c r="D35" s="319">
        <f t="shared" si="2"/>
        <v>0</v>
      </c>
      <c r="E35" s="319">
        <f t="shared" si="2"/>
        <v>0</v>
      </c>
      <c r="F35" s="319">
        <f t="shared" si="2"/>
        <v>0</v>
      </c>
      <c r="G35" s="319">
        <f t="shared" si="2"/>
        <v>0</v>
      </c>
      <c r="H35" s="319">
        <f t="shared" si="2"/>
        <v>0</v>
      </c>
      <c r="I35" s="319">
        <f t="shared" si="2"/>
        <v>0</v>
      </c>
      <c r="J35" s="319">
        <f t="shared" si="2"/>
        <v>0</v>
      </c>
      <c r="K35" s="319">
        <f t="shared" si="2"/>
        <v>0</v>
      </c>
      <c r="L35" s="319">
        <f t="shared" si="2"/>
        <v>0</v>
      </c>
      <c r="M35" s="319">
        <f t="shared" si="2"/>
        <v>0</v>
      </c>
      <c r="N35" s="319">
        <f t="shared" si="2"/>
        <v>0</v>
      </c>
      <c r="O35" s="319">
        <f t="shared" si="2"/>
        <v>0</v>
      </c>
      <c r="P35" s="319">
        <f t="shared" si="2"/>
        <v>0</v>
      </c>
      <c r="Q35" s="319">
        <f t="shared" si="2"/>
        <v>0</v>
      </c>
      <c r="R35" s="319">
        <f t="shared" si="2"/>
        <v>0</v>
      </c>
      <c r="S35" s="319">
        <f t="shared" si="2"/>
        <v>0</v>
      </c>
      <c r="T35" s="319">
        <f t="shared" si="2"/>
        <v>0</v>
      </c>
      <c r="U35" s="319">
        <f t="shared" si="2"/>
        <v>0</v>
      </c>
      <c r="V35" s="317">
        <f>SUM(B35:U35)</f>
        <v>0</v>
      </c>
      <c r="W35" s="297"/>
      <c r="X35" s="297"/>
      <c r="Y35" s="297"/>
      <c r="Z35" s="297"/>
      <c r="AA35" s="297"/>
    </row>
    <row r="36" spans="1:28" x14ac:dyDescent="0.25">
      <c r="A36" s="298"/>
      <c r="B36" s="297"/>
      <c r="C36" s="297"/>
      <c r="D36" s="297"/>
      <c r="E36" s="297"/>
      <c r="F36" s="297"/>
      <c r="G36" s="297"/>
      <c r="H36" s="297"/>
      <c r="I36" s="297"/>
      <c r="J36" s="297"/>
      <c r="K36" s="297"/>
      <c r="L36" s="297"/>
      <c r="M36" s="297"/>
      <c r="N36" s="297"/>
      <c r="O36" s="297"/>
      <c r="P36" s="297"/>
      <c r="Q36" s="297"/>
      <c r="R36" s="297"/>
      <c r="S36" s="297"/>
      <c r="T36" s="297"/>
      <c r="U36" s="297"/>
      <c r="V36" s="317"/>
      <c r="W36" s="297"/>
      <c r="X36" s="297"/>
      <c r="Y36" s="297"/>
      <c r="Z36" s="297"/>
      <c r="AA36" s="297"/>
    </row>
    <row r="37" spans="1:28" x14ac:dyDescent="0.25">
      <c r="A37" s="318" t="s">
        <v>635</v>
      </c>
      <c r="B37" s="320">
        <f t="shared" ref="B37:U37" si="3">B29+B33+B35</f>
        <v>0</v>
      </c>
      <c r="C37" s="320">
        <f t="shared" si="3"/>
        <v>0</v>
      </c>
      <c r="D37" s="320">
        <f t="shared" si="3"/>
        <v>0</v>
      </c>
      <c r="E37" s="320">
        <f t="shared" si="3"/>
        <v>0</v>
      </c>
      <c r="F37" s="320">
        <f t="shared" si="3"/>
        <v>0</v>
      </c>
      <c r="G37" s="320">
        <f t="shared" si="3"/>
        <v>0</v>
      </c>
      <c r="H37" s="320">
        <f t="shared" si="3"/>
        <v>0</v>
      </c>
      <c r="I37" s="320">
        <f t="shared" si="3"/>
        <v>0</v>
      </c>
      <c r="J37" s="320">
        <f t="shared" si="3"/>
        <v>0</v>
      </c>
      <c r="K37" s="320">
        <f t="shared" si="3"/>
        <v>0</v>
      </c>
      <c r="L37" s="320">
        <f t="shared" si="3"/>
        <v>0</v>
      </c>
      <c r="M37" s="320">
        <f t="shared" si="3"/>
        <v>0</v>
      </c>
      <c r="N37" s="320">
        <f t="shared" si="3"/>
        <v>0</v>
      </c>
      <c r="O37" s="320">
        <f t="shared" si="3"/>
        <v>0</v>
      </c>
      <c r="P37" s="320">
        <f t="shared" si="3"/>
        <v>0</v>
      </c>
      <c r="Q37" s="320">
        <f t="shared" si="3"/>
        <v>0</v>
      </c>
      <c r="R37" s="320">
        <f t="shared" si="3"/>
        <v>0</v>
      </c>
      <c r="S37" s="320">
        <f t="shared" si="3"/>
        <v>0</v>
      </c>
      <c r="T37" s="320">
        <f t="shared" si="3"/>
        <v>0</v>
      </c>
      <c r="U37" s="320">
        <f t="shared" si="3"/>
        <v>0</v>
      </c>
      <c r="V37" s="317">
        <f>SUM(B37:U37)</f>
        <v>0</v>
      </c>
      <c r="W37" s="297"/>
      <c r="X37" s="297"/>
      <c r="Y37" s="297"/>
      <c r="Z37" s="297"/>
      <c r="AA37" s="297"/>
    </row>
    <row r="38" spans="1:28" x14ac:dyDescent="0.25">
      <c r="A38" s="298"/>
      <c r="B38" s="297"/>
      <c r="C38" s="297"/>
      <c r="D38" s="297"/>
      <c r="E38" s="297"/>
      <c r="F38" s="297"/>
      <c r="G38" s="297"/>
      <c r="H38" s="297"/>
      <c r="I38" s="297"/>
      <c r="J38" s="297"/>
      <c r="K38" s="297"/>
      <c r="L38" s="297"/>
      <c r="M38" s="297"/>
      <c r="N38" s="297"/>
      <c r="O38" s="297"/>
      <c r="P38" s="297"/>
      <c r="Q38" s="297"/>
      <c r="R38" s="297"/>
      <c r="S38" s="297"/>
      <c r="T38" s="297"/>
      <c r="U38" s="297"/>
      <c r="V38" s="317"/>
      <c r="W38" s="297"/>
      <c r="X38" s="297"/>
      <c r="Y38" s="297"/>
      <c r="Z38" s="297"/>
      <c r="AA38" s="297"/>
    </row>
    <row r="39" spans="1:28" x14ac:dyDescent="0.25">
      <c r="A39" s="318" t="s">
        <v>636</v>
      </c>
      <c r="B39" s="319">
        <f>-IF(B37&gt;0,B37*0.25,0)</f>
        <v>0</v>
      </c>
      <c r="C39" s="319">
        <f t="shared" ref="C39:U39" si="4">-IF(C37&gt;0,C37*0.25,0)</f>
        <v>0</v>
      </c>
      <c r="D39" s="319">
        <f t="shared" si="4"/>
        <v>0</v>
      </c>
      <c r="E39" s="319">
        <f t="shared" si="4"/>
        <v>0</v>
      </c>
      <c r="F39" s="319">
        <f t="shared" si="4"/>
        <v>0</v>
      </c>
      <c r="G39" s="319">
        <f t="shared" si="4"/>
        <v>0</v>
      </c>
      <c r="H39" s="319">
        <f t="shared" si="4"/>
        <v>0</v>
      </c>
      <c r="I39" s="319">
        <f t="shared" si="4"/>
        <v>0</v>
      </c>
      <c r="J39" s="319">
        <f t="shared" si="4"/>
        <v>0</v>
      </c>
      <c r="K39" s="319">
        <f t="shared" si="4"/>
        <v>0</v>
      </c>
      <c r="L39" s="319">
        <f t="shared" si="4"/>
        <v>0</v>
      </c>
      <c r="M39" s="319">
        <f t="shared" si="4"/>
        <v>0</v>
      </c>
      <c r="N39" s="319">
        <f t="shared" si="4"/>
        <v>0</v>
      </c>
      <c r="O39" s="319">
        <f t="shared" si="4"/>
        <v>0</v>
      </c>
      <c r="P39" s="319">
        <f t="shared" si="4"/>
        <v>0</v>
      </c>
      <c r="Q39" s="319">
        <f t="shared" si="4"/>
        <v>0</v>
      </c>
      <c r="R39" s="319">
        <f t="shared" si="4"/>
        <v>0</v>
      </c>
      <c r="S39" s="319">
        <f t="shared" si="4"/>
        <v>0</v>
      </c>
      <c r="T39" s="319">
        <f t="shared" si="4"/>
        <v>0</v>
      </c>
      <c r="U39" s="319">
        <f t="shared" si="4"/>
        <v>0</v>
      </c>
      <c r="V39" s="317">
        <f>SUM(B39:U39)</f>
        <v>0</v>
      </c>
      <c r="W39" s="297"/>
      <c r="X39" s="297"/>
      <c r="Y39" s="297"/>
      <c r="Z39" s="297"/>
      <c r="AA39" s="297"/>
    </row>
    <row r="40" spans="1:28" x14ac:dyDescent="0.25">
      <c r="A40" s="298"/>
      <c r="B40" s="297"/>
      <c r="C40" s="297"/>
      <c r="D40" s="297"/>
      <c r="E40" s="297"/>
      <c r="F40" s="297"/>
      <c r="G40" s="297"/>
      <c r="H40" s="297"/>
      <c r="I40" s="297"/>
      <c r="J40" s="297"/>
      <c r="K40" s="297"/>
      <c r="L40" s="297"/>
      <c r="M40" s="297"/>
      <c r="N40" s="297"/>
      <c r="O40" s="297"/>
      <c r="P40" s="297"/>
      <c r="Q40" s="297"/>
      <c r="R40" s="297"/>
      <c r="S40" s="297"/>
      <c r="T40" s="297"/>
      <c r="U40" s="297"/>
      <c r="V40" s="317"/>
      <c r="W40" s="297"/>
      <c r="X40" s="297"/>
      <c r="Y40" s="297"/>
      <c r="Z40" s="297"/>
      <c r="AA40" s="297"/>
    </row>
    <row r="41" spans="1:28" ht="30.6" customHeight="1" x14ac:dyDescent="0.25">
      <c r="A41" s="318" t="s">
        <v>637</v>
      </c>
      <c r="B41" s="315">
        <f>A11</f>
        <v>0</v>
      </c>
      <c r="C41" s="316"/>
      <c r="D41" s="316"/>
      <c r="E41" s="316"/>
      <c r="F41" s="316"/>
      <c r="G41" s="316"/>
      <c r="H41" s="316"/>
      <c r="I41" s="316"/>
      <c r="J41" s="316"/>
      <c r="K41" s="316"/>
      <c r="L41" s="316"/>
      <c r="M41" s="316"/>
      <c r="N41" s="316"/>
      <c r="O41" s="316"/>
      <c r="P41" s="316"/>
      <c r="Q41" s="316"/>
      <c r="R41" s="316"/>
      <c r="S41" s="316"/>
      <c r="T41" s="316"/>
      <c r="U41" s="316"/>
      <c r="V41" s="317">
        <f>SUM(B41:U41)</f>
        <v>0</v>
      </c>
      <c r="W41" s="297"/>
      <c r="X41" s="297"/>
      <c r="Y41" s="297"/>
      <c r="Z41" s="297"/>
      <c r="AA41" s="297"/>
    </row>
    <row r="42" spans="1:28" x14ac:dyDescent="0.25">
      <c r="A42" s="298"/>
      <c r="B42" s="297"/>
      <c r="C42" s="297"/>
      <c r="D42" s="297"/>
      <c r="E42" s="297"/>
      <c r="F42" s="297"/>
      <c r="G42" s="297"/>
      <c r="H42" s="297"/>
      <c r="I42" s="297"/>
      <c r="J42" s="297"/>
      <c r="K42" s="297"/>
      <c r="L42" s="297"/>
      <c r="M42" s="297"/>
      <c r="N42" s="297"/>
      <c r="O42" s="297"/>
      <c r="P42" s="297"/>
      <c r="Q42" s="297"/>
      <c r="R42" s="297"/>
      <c r="S42" s="297"/>
      <c r="T42" s="297"/>
      <c r="U42" s="297"/>
      <c r="V42" s="317"/>
      <c r="W42" s="297"/>
      <c r="X42" s="297"/>
      <c r="Y42" s="297"/>
      <c r="Z42" s="297"/>
      <c r="AA42" s="297"/>
    </row>
    <row r="43" spans="1:28" x14ac:dyDescent="0.25">
      <c r="A43" s="318" t="s">
        <v>638</v>
      </c>
      <c r="B43" s="320">
        <f t="shared" ref="B43:U43" si="5">B29+B31+B39</f>
        <v>0</v>
      </c>
      <c r="C43" s="320">
        <f t="shared" si="5"/>
        <v>0</v>
      </c>
      <c r="D43" s="320">
        <f t="shared" si="5"/>
        <v>0</v>
      </c>
      <c r="E43" s="320">
        <f t="shared" si="5"/>
        <v>0</v>
      </c>
      <c r="F43" s="320">
        <f t="shared" si="5"/>
        <v>0</v>
      </c>
      <c r="G43" s="320">
        <f t="shared" si="5"/>
        <v>0</v>
      </c>
      <c r="H43" s="320">
        <f t="shared" si="5"/>
        <v>0</v>
      </c>
      <c r="I43" s="320">
        <f t="shared" si="5"/>
        <v>0</v>
      </c>
      <c r="J43" s="320">
        <f t="shared" si="5"/>
        <v>0</v>
      </c>
      <c r="K43" s="320">
        <f t="shared" si="5"/>
        <v>0</v>
      </c>
      <c r="L43" s="320">
        <f t="shared" si="5"/>
        <v>0</v>
      </c>
      <c r="M43" s="320">
        <f t="shared" si="5"/>
        <v>0</v>
      </c>
      <c r="N43" s="320">
        <f t="shared" si="5"/>
        <v>0</v>
      </c>
      <c r="O43" s="320">
        <f t="shared" si="5"/>
        <v>0</v>
      </c>
      <c r="P43" s="320">
        <f t="shared" si="5"/>
        <v>0</v>
      </c>
      <c r="Q43" s="320">
        <f t="shared" si="5"/>
        <v>0</v>
      </c>
      <c r="R43" s="320">
        <f t="shared" si="5"/>
        <v>0</v>
      </c>
      <c r="S43" s="320">
        <f t="shared" si="5"/>
        <v>0</v>
      </c>
      <c r="T43" s="320">
        <f t="shared" si="5"/>
        <v>0</v>
      </c>
      <c r="U43" s="320">
        <f t="shared" si="5"/>
        <v>0</v>
      </c>
      <c r="V43" s="317">
        <f>SUM(B43:U43)</f>
        <v>0</v>
      </c>
      <c r="W43" s="297"/>
      <c r="X43" s="297"/>
      <c r="Y43" s="297"/>
      <c r="Z43" s="297"/>
      <c r="AA43" s="297"/>
    </row>
    <row r="44" spans="1:28" x14ac:dyDescent="0.25">
      <c r="A44" s="318" t="s">
        <v>639</v>
      </c>
      <c r="B44" s="320">
        <f>B43+B41</f>
        <v>0</v>
      </c>
      <c r="C44" s="320">
        <f t="shared" ref="C44" si="6">C43+C41</f>
        <v>0</v>
      </c>
      <c r="D44" s="320">
        <f>D43+D41</f>
        <v>0</v>
      </c>
      <c r="E44" s="320">
        <f t="shared" ref="E44:U44" si="7">E43+E41</f>
        <v>0</v>
      </c>
      <c r="F44" s="320">
        <f t="shared" si="7"/>
        <v>0</v>
      </c>
      <c r="G44" s="320">
        <f t="shared" si="7"/>
        <v>0</v>
      </c>
      <c r="H44" s="320">
        <f t="shared" si="7"/>
        <v>0</v>
      </c>
      <c r="I44" s="320">
        <f t="shared" si="7"/>
        <v>0</v>
      </c>
      <c r="J44" s="320">
        <f t="shared" si="7"/>
        <v>0</v>
      </c>
      <c r="K44" s="320">
        <f t="shared" si="7"/>
        <v>0</v>
      </c>
      <c r="L44" s="320">
        <f t="shared" si="7"/>
        <v>0</v>
      </c>
      <c r="M44" s="320">
        <f t="shared" si="7"/>
        <v>0</v>
      </c>
      <c r="N44" s="320">
        <f t="shared" si="7"/>
        <v>0</v>
      </c>
      <c r="O44" s="320">
        <f t="shared" si="7"/>
        <v>0</v>
      </c>
      <c r="P44" s="320">
        <f t="shared" si="7"/>
        <v>0</v>
      </c>
      <c r="Q44" s="320">
        <f t="shared" si="7"/>
        <v>0</v>
      </c>
      <c r="R44" s="320">
        <f t="shared" si="7"/>
        <v>0</v>
      </c>
      <c r="S44" s="320">
        <f t="shared" si="7"/>
        <v>0</v>
      </c>
      <c r="T44" s="320">
        <f t="shared" si="7"/>
        <v>0</v>
      </c>
      <c r="U44" s="320">
        <f t="shared" si="7"/>
        <v>0</v>
      </c>
      <c r="V44" s="317">
        <f>SUM(B44:U44)</f>
        <v>0</v>
      </c>
      <c r="W44" s="297"/>
      <c r="X44" s="297"/>
      <c r="Y44" s="297"/>
      <c r="Z44" s="297"/>
      <c r="AA44" s="297"/>
    </row>
    <row r="45" spans="1:28" x14ac:dyDescent="0.25">
      <c r="A45" s="298"/>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row>
    <row r="46" spans="1:28" ht="30" x14ac:dyDescent="0.25">
      <c r="A46" s="321" t="s">
        <v>640</v>
      </c>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row>
    <row r="47" spans="1:28" x14ac:dyDescent="0.25">
      <c r="A47" s="322">
        <f>-NPV(0.0747,B43:U43)</f>
        <v>0</v>
      </c>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row>
    <row r="48" spans="1:28" x14ac:dyDescent="0.25">
      <c r="A48" s="321" t="s">
        <v>641</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row>
    <row r="49" spans="1:37" x14ac:dyDescent="0.25">
      <c r="A49" s="323" t="e">
        <f>IRR(B44:U44)</f>
        <v>#NUM!</v>
      </c>
      <c r="B49" s="297"/>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row>
    <row r="50" spans="1:37" x14ac:dyDescent="0.25">
      <c r="A50" s="298"/>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row>
    <row r="51" spans="1:37" x14ac:dyDescent="0.25">
      <c r="A51" s="298"/>
      <c r="B51" s="297"/>
      <c r="C51" s="297"/>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row>
    <row r="52" spans="1:37" x14ac:dyDescent="0.25">
      <c r="A52" s="298"/>
      <c r="B52" s="297"/>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row>
    <row r="53" spans="1:37" x14ac:dyDescent="0.25">
      <c r="A53" s="298"/>
      <c r="B53" s="29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row>
    <row r="54" spans="1:37" x14ac:dyDescent="0.25">
      <c r="A54" s="298"/>
      <c r="B54" s="297"/>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row>
    <row r="55" spans="1:37" x14ac:dyDescent="0.25">
      <c r="A55" s="298"/>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row>
    <row r="56" spans="1:37" x14ac:dyDescent="0.25">
      <c r="A56" s="298"/>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row>
    <row r="57" spans="1:37" x14ac:dyDescent="0.25">
      <c r="A57" s="298"/>
      <c r="B57" s="298"/>
      <c r="C57" s="298"/>
      <c r="D57" s="298"/>
      <c r="E57" s="298"/>
      <c r="F57" s="298"/>
      <c r="G57" s="298"/>
      <c r="H57" s="298"/>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row>
    <row r="58" spans="1:37" x14ac:dyDescent="0.25">
      <c r="A58" s="298"/>
      <c r="B58" s="298"/>
      <c r="C58" s="298"/>
      <c r="D58" s="298"/>
      <c r="E58" s="298"/>
      <c r="F58" s="298"/>
      <c r="G58" s="298"/>
      <c r="H58" s="298"/>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row>
    <row r="59" spans="1:37" x14ac:dyDescent="0.25">
      <c r="A59" s="298"/>
      <c r="B59" s="298"/>
      <c r="C59" s="298"/>
      <c r="D59" s="298"/>
      <c r="E59" s="298"/>
      <c r="F59" s="298"/>
      <c r="G59" s="298"/>
      <c r="H59" s="298"/>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row>
    <row r="60" spans="1:37" x14ac:dyDescent="0.25">
      <c r="A60" s="298"/>
      <c r="B60" s="298"/>
      <c r="C60" s="298"/>
      <c r="D60" s="298"/>
      <c r="E60" s="298"/>
      <c r="F60" s="298"/>
      <c r="G60" s="298"/>
      <c r="H60" s="298"/>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row>
    <row r="61" spans="1:37" x14ac:dyDescent="0.25">
      <c r="A61" s="298"/>
      <c r="B61" s="298"/>
      <c r="C61" s="298"/>
      <c r="D61" s="298"/>
      <c r="E61" s="298"/>
      <c r="F61" s="298"/>
      <c r="G61" s="298"/>
      <c r="H61" s="298"/>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row>
    <row r="62" spans="1:37" x14ac:dyDescent="0.25">
      <c r="A62" s="298"/>
      <c r="B62" s="298"/>
      <c r="C62" s="298"/>
      <c r="D62" s="298"/>
      <c r="E62" s="298"/>
      <c r="F62" s="298"/>
      <c r="G62" s="298"/>
      <c r="H62" s="298"/>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row>
    <row r="63" spans="1:37" x14ac:dyDescent="0.25">
      <c r="A63" s="298"/>
      <c r="B63" s="298"/>
      <c r="C63" s="298"/>
      <c r="D63" s="298"/>
      <c r="E63" s="298"/>
      <c r="F63" s="298"/>
      <c r="G63" s="298"/>
      <c r="H63" s="298"/>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row>
    <row r="64" spans="1:37" x14ac:dyDescent="0.25">
      <c r="A64" s="298"/>
      <c r="B64" s="298"/>
      <c r="C64" s="298"/>
      <c r="D64" s="298"/>
      <c r="E64" s="298"/>
      <c r="F64" s="298"/>
      <c r="G64" s="298"/>
      <c r="H64" s="298"/>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c r="AK64" s="297"/>
    </row>
    <row r="65" spans="1:37" x14ac:dyDescent="0.25">
      <c r="A65" s="298"/>
      <c r="B65" s="298"/>
      <c r="C65" s="298"/>
      <c r="D65" s="298"/>
      <c r="E65" s="298"/>
      <c r="F65" s="298"/>
      <c r="G65" s="298"/>
      <c r="H65" s="298"/>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row>
    <row r="66" spans="1:37" x14ac:dyDescent="0.25">
      <c r="A66" s="298"/>
      <c r="B66" s="298"/>
      <c r="C66" s="298"/>
      <c r="D66" s="298"/>
      <c r="E66" s="298"/>
      <c r="F66" s="298"/>
      <c r="G66" s="298"/>
      <c r="H66" s="298"/>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row>
    <row r="67" spans="1:37" x14ac:dyDescent="0.25">
      <c r="A67" s="298"/>
      <c r="B67" s="298"/>
      <c r="C67" s="298"/>
      <c r="D67" s="298"/>
      <c r="E67" s="298"/>
      <c r="F67" s="298"/>
      <c r="G67" s="298"/>
      <c r="H67" s="298"/>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row>
    <row r="68" spans="1:37" x14ac:dyDescent="0.25">
      <c r="A68" s="298"/>
      <c r="B68" s="298"/>
      <c r="C68" s="298"/>
      <c r="D68" s="298"/>
      <c r="E68" s="298"/>
      <c r="F68" s="298"/>
      <c r="G68" s="298"/>
      <c r="H68" s="298"/>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row>
    <row r="69" spans="1:37" x14ac:dyDescent="0.25">
      <c r="A69" s="298"/>
      <c r="B69" s="298"/>
      <c r="C69" s="298"/>
      <c r="D69" s="298"/>
      <c r="E69" s="298"/>
      <c r="F69" s="298"/>
      <c r="G69" s="298"/>
      <c r="H69" s="298"/>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row>
    <row r="70" spans="1:37" x14ac:dyDescent="0.25">
      <c r="A70" s="298"/>
      <c r="B70" s="298"/>
      <c r="C70" s="298"/>
      <c r="D70" s="298"/>
      <c r="E70" s="298"/>
      <c r="F70" s="298"/>
      <c r="G70" s="298"/>
      <c r="H70" s="298"/>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row>
    <row r="71" spans="1:37" x14ac:dyDescent="0.25">
      <c r="A71" s="298"/>
      <c r="B71" s="298"/>
      <c r="C71" s="298"/>
      <c r="D71" s="298"/>
      <c r="E71" s="298"/>
      <c r="F71" s="298"/>
      <c r="G71" s="298"/>
      <c r="H71" s="298"/>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row>
    <row r="72" spans="1:37" x14ac:dyDescent="0.25">
      <c r="A72" s="298"/>
      <c r="B72" s="298"/>
      <c r="C72" s="298"/>
      <c r="D72" s="298"/>
      <c r="E72" s="298"/>
      <c r="F72" s="298"/>
      <c r="G72" s="298"/>
      <c r="H72" s="298"/>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c r="AK72" s="297"/>
    </row>
    <row r="73" spans="1:37" x14ac:dyDescent="0.25">
      <c r="A73" s="298"/>
      <c r="B73" s="298"/>
      <c r="C73" s="298"/>
      <c r="D73" s="298"/>
      <c r="E73" s="298"/>
      <c r="F73" s="298"/>
      <c r="G73" s="298"/>
      <c r="H73" s="298"/>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row>
    <row r="74" spans="1:37" x14ac:dyDescent="0.25">
      <c r="A74" s="298"/>
      <c r="B74" s="298"/>
      <c r="C74" s="298"/>
      <c r="D74" s="298"/>
      <c r="E74" s="298"/>
      <c r="F74" s="298"/>
      <c r="G74" s="298"/>
      <c r="H74" s="298"/>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row>
    <row r="75" spans="1:37" x14ac:dyDescent="0.25">
      <c r="A75" s="298"/>
      <c r="B75" s="298"/>
      <c r="C75" s="298"/>
      <c r="D75" s="298"/>
      <c r="E75" s="298"/>
      <c r="F75" s="298"/>
      <c r="G75" s="298"/>
      <c r="H75" s="298"/>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row>
    <row r="76" spans="1:37" x14ac:dyDescent="0.25">
      <c r="A76" s="298"/>
      <c r="B76" s="298"/>
      <c r="C76" s="298"/>
      <c r="D76" s="298"/>
      <c r="E76" s="298"/>
      <c r="F76" s="298"/>
      <c r="G76" s="298"/>
      <c r="H76" s="298"/>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row>
    <row r="77" spans="1:37" x14ac:dyDescent="0.25">
      <c r="A77" s="298"/>
      <c r="B77" s="298"/>
      <c r="C77" s="298"/>
      <c r="D77" s="298"/>
      <c r="E77" s="298"/>
      <c r="F77" s="298"/>
      <c r="G77" s="298"/>
      <c r="H77" s="298"/>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row>
    <row r="78" spans="1:37" x14ac:dyDescent="0.25">
      <c r="A78" s="298"/>
      <c r="B78" s="298"/>
      <c r="C78" s="298"/>
      <c r="D78" s="298"/>
      <c r="E78" s="298"/>
      <c r="F78" s="298"/>
      <c r="G78" s="298"/>
      <c r="H78" s="298"/>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row>
    <row r="79" spans="1:37" x14ac:dyDescent="0.25">
      <c r="A79" s="298"/>
      <c r="B79" s="298"/>
      <c r="C79" s="298"/>
      <c r="D79" s="298"/>
      <c r="E79" s="298"/>
      <c r="F79" s="298"/>
      <c r="G79" s="298"/>
      <c r="H79" s="298"/>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row>
    <row r="80" spans="1:37" x14ac:dyDescent="0.25">
      <c r="A80" s="298"/>
      <c r="B80" s="298"/>
      <c r="C80" s="298"/>
      <c r="D80" s="298"/>
      <c r="E80" s="298"/>
      <c r="F80" s="298"/>
      <c r="G80" s="298"/>
      <c r="H80" s="298"/>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row>
    <row r="81" spans="1:37" x14ac:dyDescent="0.25">
      <c r="A81" s="298"/>
      <c r="B81" s="298"/>
      <c r="C81" s="298"/>
      <c r="D81" s="298"/>
      <c r="E81" s="298"/>
      <c r="F81" s="298"/>
      <c r="G81" s="298"/>
      <c r="H81" s="298"/>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row>
    <row r="82" spans="1:37" x14ac:dyDescent="0.25">
      <c r="A82" s="298"/>
      <c r="B82" s="298"/>
      <c r="C82" s="298"/>
      <c r="D82" s="298"/>
      <c r="E82" s="298"/>
      <c r="F82" s="298"/>
      <c r="G82" s="298"/>
      <c r="H82" s="298"/>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row>
    <row r="83" spans="1:37" x14ac:dyDescent="0.25">
      <c r="A83" s="298"/>
      <c r="B83" s="298"/>
      <c r="C83" s="298"/>
      <c r="D83" s="298"/>
      <c r="E83" s="298"/>
      <c r="F83" s="298"/>
      <c r="G83" s="298"/>
      <c r="H83" s="298"/>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row>
    <row r="84" spans="1:37" x14ac:dyDescent="0.25">
      <c r="A84" s="298"/>
      <c r="B84" s="298"/>
      <c r="C84" s="298"/>
      <c r="D84" s="298"/>
      <c r="E84" s="298"/>
      <c r="F84" s="298"/>
      <c r="G84" s="298"/>
      <c r="H84" s="298"/>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row>
    <row r="85" spans="1:37" x14ac:dyDescent="0.25">
      <c r="A85" s="298"/>
      <c r="B85" s="298"/>
      <c r="C85" s="298"/>
      <c r="D85" s="298"/>
      <c r="E85" s="298"/>
      <c r="F85" s="298"/>
      <c r="G85" s="298"/>
      <c r="H85" s="298"/>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row>
    <row r="86" spans="1:37" x14ac:dyDescent="0.25">
      <c r="A86" s="298"/>
      <c r="B86" s="298"/>
      <c r="C86" s="298"/>
      <c r="D86" s="298"/>
      <c r="E86" s="298"/>
      <c r="F86" s="298"/>
      <c r="G86" s="298"/>
      <c r="H86" s="298"/>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row>
    <row r="87" spans="1:37" x14ac:dyDescent="0.25">
      <c r="A87" s="298"/>
      <c r="B87" s="298"/>
      <c r="C87" s="298"/>
      <c r="D87" s="298"/>
      <c r="E87" s="298"/>
      <c r="F87" s="298"/>
      <c r="G87" s="298"/>
      <c r="H87" s="298"/>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row>
    <row r="88" spans="1:37" x14ac:dyDescent="0.25">
      <c r="A88" s="298"/>
      <c r="B88" s="298"/>
      <c r="C88" s="298"/>
      <c r="D88" s="298"/>
      <c r="E88" s="298"/>
      <c r="F88" s="298"/>
      <c r="G88" s="298"/>
      <c r="H88" s="298"/>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row>
    <row r="89" spans="1:37" x14ac:dyDescent="0.25">
      <c r="A89" s="298"/>
      <c r="B89" s="298"/>
      <c r="C89" s="298"/>
      <c r="D89" s="298"/>
      <c r="E89" s="298"/>
      <c r="F89" s="298"/>
      <c r="G89" s="298"/>
      <c r="H89" s="298"/>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row>
    <row r="90" spans="1:37" x14ac:dyDescent="0.25">
      <c r="A90" s="298"/>
      <c r="B90" s="298"/>
      <c r="C90" s="298"/>
      <c r="D90" s="298"/>
      <c r="E90" s="298"/>
      <c r="F90" s="298"/>
      <c r="G90" s="298"/>
      <c r="H90" s="298"/>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row>
    <row r="91" spans="1:37" x14ac:dyDescent="0.25">
      <c r="A91" s="298"/>
      <c r="B91" s="298"/>
      <c r="C91" s="298"/>
      <c r="D91" s="298"/>
      <c r="E91" s="298"/>
      <c r="F91" s="298"/>
      <c r="G91" s="298"/>
      <c r="H91" s="298"/>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row>
    <row r="92" spans="1:37" x14ac:dyDescent="0.25">
      <c r="A92" s="298"/>
      <c r="B92" s="298"/>
      <c r="C92" s="298"/>
      <c r="D92" s="298"/>
      <c r="E92" s="298"/>
      <c r="F92" s="298"/>
      <c r="G92" s="298"/>
      <c r="H92" s="298"/>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7"/>
    </row>
    <row r="93" spans="1:37" x14ac:dyDescent="0.25">
      <c r="A93" s="298"/>
      <c r="B93" s="298"/>
      <c r="C93" s="298"/>
      <c r="D93" s="298"/>
      <c r="E93" s="298"/>
      <c r="F93" s="298"/>
      <c r="G93" s="298"/>
      <c r="H93" s="298"/>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row>
    <row r="94" spans="1:37" x14ac:dyDescent="0.25">
      <c r="A94" s="298"/>
      <c r="B94" s="298"/>
      <c r="C94" s="298"/>
      <c r="D94" s="298"/>
      <c r="E94" s="298"/>
      <c r="F94" s="298"/>
      <c r="G94" s="298"/>
      <c r="H94" s="298"/>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row>
    <row r="95" spans="1:37" x14ac:dyDescent="0.25">
      <c r="A95" s="298"/>
      <c r="B95" s="298"/>
      <c r="C95" s="298"/>
      <c r="D95" s="298"/>
      <c r="E95" s="298"/>
      <c r="F95" s="298"/>
      <c r="G95" s="298"/>
      <c r="H95" s="298"/>
      <c r="I95" s="297"/>
      <c r="J95" s="297"/>
      <c r="K95" s="297"/>
      <c r="L95" s="297"/>
      <c r="M95" s="297"/>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row>
    <row r="96" spans="1:37" x14ac:dyDescent="0.25">
      <c r="A96" s="298"/>
      <c r="B96" s="298"/>
      <c r="C96" s="298"/>
      <c r="D96" s="298"/>
      <c r="E96" s="298"/>
      <c r="F96" s="298"/>
      <c r="G96" s="298"/>
      <c r="H96" s="298"/>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row>
    <row r="97" spans="1:37" x14ac:dyDescent="0.25">
      <c r="A97" s="298"/>
      <c r="B97" s="298"/>
      <c r="C97" s="298"/>
      <c r="D97" s="298"/>
      <c r="E97" s="298"/>
      <c r="F97" s="298"/>
      <c r="G97" s="298"/>
      <c r="H97" s="298"/>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row>
    <row r="98" spans="1:37" x14ac:dyDescent="0.25">
      <c r="A98" s="298"/>
      <c r="B98" s="298"/>
      <c r="C98" s="298"/>
      <c r="D98" s="298"/>
      <c r="E98" s="298"/>
      <c r="F98" s="298"/>
      <c r="G98" s="298"/>
      <c r="H98" s="298"/>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row>
    <row r="99" spans="1:37" x14ac:dyDescent="0.25">
      <c r="A99" s="298"/>
      <c r="B99" s="298"/>
      <c r="C99" s="298"/>
      <c r="D99" s="298"/>
      <c r="E99" s="298"/>
      <c r="F99" s="298"/>
      <c r="G99" s="298"/>
      <c r="H99" s="298"/>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row>
    <row r="100" spans="1:37" x14ac:dyDescent="0.25">
      <c r="A100" s="298"/>
      <c r="B100" s="298"/>
      <c r="C100" s="298"/>
      <c r="D100" s="298"/>
      <c r="E100" s="298"/>
      <c r="F100" s="298"/>
      <c r="G100" s="298"/>
      <c r="H100" s="298"/>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row>
    <row r="101" spans="1:37" x14ac:dyDescent="0.25">
      <c r="A101" s="298"/>
      <c r="B101" s="298"/>
      <c r="C101" s="298"/>
      <c r="D101" s="298"/>
      <c r="E101" s="298"/>
      <c r="F101" s="298"/>
      <c r="G101" s="298"/>
      <c r="H101" s="298"/>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row>
    <row r="102" spans="1:37" x14ac:dyDescent="0.25">
      <c r="A102" s="298"/>
      <c r="B102" s="298"/>
      <c r="C102" s="298"/>
      <c r="D102" s="298"/>
      <c r="E102" s="298"/>
      <c r="F102" s="298"/>
      <c r="G102" s="298"/>
      <c r="H102" s="298"/>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297"/>
    </row>
    <row r="103" spans="1:37" x14ac:dyDescent="0.25">
      <c r="A103" s="298"/>
      <c r="B103" s="298"/>
      <c r="C103" s="298"/>
      <c r="D103" s="298"/>
      <c r="E103" s="298"/>
      <c r="F103" s="298"/>
      <c r="G103" s="298"/>
      <c r="H103" s="298"/>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row>
    <row r="104" spans="1:37" x14ac:dyDescent="0.25">
      <c r="A104" s="298"/>
      <c r="B104" s="298"/>
      <c r="C104" s="298"/>
      <c r="D104" s="298"/>
      <c r="E104" s="298"/>
      <c r="F104" s="298"/>
      <c r="G104" s="298"/>
      <c r="H104" s="298"/>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7"/>
    </row>
    <row r="105" spans="1:37" x14ac:dyDescent="0.25">
      <c r="A105" s="298"/>
      <c r="B105" s="298"/>
      <c r="C105" s="298"/>
      <c r="D105" s="298"/>
      <c r="E105" s="298"/>
      <c r="F105" s="298"/>
      <c r="G105" s="298"/>
      <c r="H105" s="298"/>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row>
    <row r="106" spans="1:37" x14ac:dyDescent="0.25">
      <c r="A106" s="298"/>
      <c r="B106" s="298"/>
      <c r="C106" s="298"/>
      <c r="D106" s="298"/>
      <c r="E106" s="298"/>
      <c r="F106" s="298"/>
      <c r="G106" s="298"/>
      <c r="H106" s="298"/>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row>
    <row r="107" spans="1:37" x14ac:dyDescent="0.25">
      <c r="A107" s="298"/>
      <c r="B107" s="298"/>
      <c r="C107" s="298"/>
      <c r="D107" s="298"/>
      <c r="E107" s="298"/>
      <c r="F107" s="298"/>
      <c r="G107" s="298"/>
      <c r="H107" s="298"/>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row>
    <row r="108" spans="1:37" x14ac:dyDescent="0.25">
      <c r="A108" s="298"/>
      <c r="B108" s="298"/>
      <c r="C108" s="298"/>
      <c r="D108" s="298"/>
      <c r="E108" s="298"/>
      <c r="F108" s="298"/>
      <c r="G108" s="298"/>
      <c r="H108" s="298"/>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row>
    <row r="109" spans="1:37" x14ac:dyDescent="0.25">
      <c r="A109" s="298"/>
      <c r="B109" s="298"/>
      <c r="C109" s="298"/>
      <c r="D109" s="298"/>
      <c r="E109" s="298"/>
      <c r="F109" s="298"/>
      <c r="G109" s="298"/>
      <c r="H109" s="298"/>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row>
    <row r="110" spans="1:37" x14ac:dyDescent="0.25">
      <c r="A110" s="298"/>
      <c r="B110" s="298"/>
      <c r="C110" s="298"/>
      <c r="D110" s="298"/>
      <c r="E110" s="298"/>
      <c r="F110" s="298"/>
      <c r="G110" s="298"/>
      <c r="H110" s="298"/>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row>
    <row r="111" spans="1:37" x14ac:dyDescent="0.25">
      <c r="A111" s="298"/>
      <c r="B111" s="298"/>
      <c r="C111" s="298"/>
      <c r="D111" s="298"/>
      <c r="E111" s="298"/>
      <c r="F111" s="298"/>
      <c r="G111" s="298"/>
      <c r="H111" s="298"/>
      <c r="I111" s="297"/>
      <c r="J111" s="297"/>
      <c r="K111" s="297"/>
      <c r="L111" s="297"/>
      <c r="M111" s="297"/>
      <c r="N111" s="297"/>
      <c r="O111" s="297"/>
      <c r="P111" s="297"/>
      <c r="Q111" s="297"/>
      <c r="R111" s="297"/>
      <c r="S111" s="297"/>
      <c r="T111" s="297"/>
      <c r="U111" s="297"/>
      <c r="V111" s="297"/>
      <c r="W111" s="297"/>
      <c r="X111" s="297"/>
      <c r="Y111" s="297"/>
      <c r="Z111" s="297"/>
      <c r="AA111" s="297"/>
      <c r="AB111" s="297"/>
      <c r="AC111" s="297"/>
      <c r="AD111" s="297"/>
      <c r="AE111" s="297"/>
      <c r="AF111" s="297"/>
      <c r="AG111" s="297"/>
      <c r="AH111" s="297"/>
      <c r="AI111" s="297"/>
      <c r="AJ111" s="297"/>
      <c r="AK111" s="297"/>
    </row>
    <row r="112" spans="1:37" x14ac:dyDescent="0.25">
      <c r="A112" s="298"/>
      <c r="B112" s="298"/>
      <c r="C112" s="298"/>
      <c r="D112" s="298"/>
      <c r="E112" s="298"/>
      <c r="F112" s="298"/>
      <c r="G112" s="298"/>
      <c r="H112" s="298"/>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row>
  </sheetData>
  <mergeCells count="4">
    <mergeCell ref="A1:AE1"/>
    <mergeCell ref="A13:B13"/>
    <mergeCell ref="A22:B22"/>
    <mergeCell ref="A26:V26"/>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24"/>
  <sheetViews>
    <sheetView workbookViewId="0">
      <selection activeCell="G26" sqref="G26"/>
    </sheetView>
  </sheetViews>
  <sheetFormatPr baseColWidth="10" defaultColWidth="11.42578125" defaultRowHeight="15" x14ac:dyDescent="0.25"/>
  <cols>
    <col min="1" max="1" width="10.140625" customWidth="1"/>
    <col min="2" max="3" width="17.140625" customWidth="1"/>
  </cols>
  <sheetData>
    <row r="1" spans="1:3" ht="15.75" x14ac:dyDescent="0.25">
      <c r="A1" s="23" t="s">
        <v>642</v>
      </c>
    </row>
    <row r="2" spans="1:3" ht="15.75" thickBot="1" x14ac:dyDescent="0.3"/>
    <row r="3" spans="1:3" ht="24.75" thickBot="1" x14ac:dyDescent="0.3">
      <c r="A3" s="79" t="s">
        <v>564</v>
      </c>
      <c r="B3" s="80" t="s">
        <v>643</v>
      </c>
      <c r="C3" s="81" t="s">
        <v>644</v>
      </c>
    </row>
    <row r="4" spans="1:3" x14ac:dyDescent="0.25">
      <c r="A4" s="82" t="s">
        <v>567</v>
      </c>
      <c r="B4" s="83"/>
      <c r="C4" s="84">
        <f>SUM(B4:B11)</f>
        <v>0</v>
      </c>
    </row>
    <row r="5" spans="1:3" x14ac:dyDescent="0.25">
      <c r="A5" s="85" t="s">
        <v>568</v>
      </c>
      <c r="B5" s="86"/>
      <c r="C5" s="87"/>
    </row>
    <row r="6" spans="1:3" x14ac:dyDescent="0.25">
      <c r="A6" s="85" t="s">
        <v>569</v>
      </c>
      <c r="B6" s="86"/>
      <c r="C6" s="87"/>
    </row>
    <row r="7" spans="1:3" x14ac:dyDescent="0.25">
      <c r="A7" s="85" t="s">
        <v>570</v>
      </c>
      <c r="B7" s="86"/>
      <c r="C7" s="87"/>
    </row>
    <row r="8" spans="1:3" x14ac:dyDescent="0.25">
      <c r="A8" s="85" t="s">
        <v>571</v>
      </c>
      <c r="B8" s="86"/>
      <c r="C8" s="87"/>
    </row>
    <row r="9" spans="1:3" x14ac:dyDescent="0.25">
      <c r="A9" s="85" t="s">
        <v>572</v>
      </c>
      <c r="B9" s="86"/>
      <c r="C9" s="87"/>
    </row>
    <row r="10" spans="1:3" x14ac:dyDescent="0.25">
      <c r="A10" s="85" t="s">
        <v>573</v>
      </c>
      <c r="B10" s="86"/>
      <c r="C10" s="87"/>
    </row>
    <row r="11" spans="1:3" ht="15.75" thickBot="1" x14ac:dyDescent="0.3">
      <c r="A11" s="88" t="s">
        <v>574</v>
      </c>
      <c r="B11" s="89"/>
      <c r="C11" s="90"/>
    </row>
    <row r="12" spans="1:3" x14ac:dyDescent="0.25">
      <c r="A12" s="91" t="s">
        <v>575</v>
      </c>
      <c r="B12" s="92"/>
      <c r="C12" s="93">
        <f>SUM(B12:B14)</f>
        <v>0</v>
      </c>
    </row>
    <row r="13" spans="1:3" x14ac:dyDescent="0.25">
      <c r="A13" s="94" t="s">
        <v>576</v>
      </c>
      <c r="B13" s="95"/>
      <c r="C13" s="87"/>
    </row>
    <row r="14" spans="1:3" ht="15.75" thickBot="1" x14ac:dyDescent="0.3">
      <c r="A14" s="96" t="s">
        <v>577</v>
      </c>
      <c r="B14" s="97"/>
      <c r="C14" s="90"/>
    </row>
    <row r="15" spans="1:3" x14ac:dyDescent="0.25">
      <c r="A15" s="98" t="s">
        <v>578</v>
      </c>
      <c r="B15" s="99"/>
      <c r="C15" s="100">
        <f>SUM(B15:B17)</f>
        <v>0</v>
      </c>
    </row>
    <row r="16" spans="1:3" x14ac:dyDescent="0.25">
      <c r="A16" s="101" t="s">
        <v>579</v>
      </c>
      <c r="B16" s="102"/>
      <c r="C16" s="87"/>
    </row>
    <row r="17" spans="1:3" ht="15.75" thickBot="1" x14ac:dyDescent="0.3">
      <c r="A17" s="103" t="s">
        <v>580</v>
      </c>
      <c r="B17" s="104"/>
      <c r="C17" s="90"/>
    </row>
    <row r="18" spans="1:3" x14ac:dyDescent="0.25">
      <c r="A18" s="105" t="s">
        <v>581</v>
      </c>
      <c r="B18" s="106"/>
      <c r="C18" s="107">
        <f>SUM(B18:B24)</f>
        <v>0</v>
      </c>
    </row>
    <row r="19" spans="1:3" x14ac:dyDescent="0.25">
      <c r="A19" s="108" t="s">
        <v>582</v>
      </c>
      <c r="B19" s="109"/>
      <c r="C19" s="110"/>
    </row>
    <row r="20" spans="1:3" x14ac:dyDescent="0.25">
      <c r="A20" s="108" t="s">
        <v>583</v>
      </c>
      <c r="B20" s="109"/>
      <c r="C20" s="87"/>
    </row>
    <row r="21" spans="1:3" x14ac:dyDescent="0.25">
      <c r="A21" s="108" t="s">
        <v>584</v>
      </c>
      <c r="B21" s="109"/>
      <c r="C21" s="87"/>
    </row>
    <row r="22" spans="1:3" x14ac:dyDescent="0.25">
      <c r="A22" s="108" t="s">
        <v>585</v>
      </c>
      <c r="B22" s="109"/>
      <c r="C22" s="87"/>
    </row>
    <row r="23" spans="1:3" x14ac:dyDescent="0.25">
      <c r="A23" s="108" t="s">
        <v>586</v>
      </c>
      <c r="B23" s="109"/>
      <c r="C23" s="87"/>
    </row>
    <row r="24" spans="1:3" ht="15.75" thickBot="1" x14ac:dyDescent="0.3">
      <c r="A24" s="111" t="s">
        <v>587</v>
      </c>
      <c r="B24" s="112"/>
      <c r="C24" s="90"/>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14.140625" style="18" customWidth="1"/>
    <col min="4" max="4" width="31.28515625" style="18" customWidth="1"/>
    <col min="5" max="5" width="14.140625" style="18" customWidth="1"/>
    <col min="6" max="6" width="14.140625" style="1" customWidth="1"/>
    <col min="7" max="9" width="14.140625" style="3" customWidth="1"/>
    <col min="10" max="10" width="30.7109375" style="3" bestFit="1" customWidth="1"/>
    <col min="11" max="11" width="34.5703125" style="9" customWidth="1"/>
    <col min="12" max="12" width="29.140625" style="12" bestFit="1" customWidth="1"/>
    <col min="13" max="16384" width="11.42578125" style="12"/>
  </cols>
  <sheetData>
    <row r="1" spans="1:11" x14ac:dyDescent="0.25">
      <c r="A1" s="3"/>
    </row>
    <row r="2" spans="1:11" x14ac:dyDescent="0.25">
      <c r="A2" s="16" t="s">
        <v>0</v>
      </c>
      <c r="F2" s="3"/>
    </row>
    <row r="3" spans="1:11" ht="15" customHeight="1" x14ac:dyDescent="0.25">
      <c r="B3" s="15" t="s">
        <v>132</v>
      </c>
      <c r="F3" s="3"/>
      <c r="K3" s="10"/>
    </row>
    <row r="4" spans="1:11" ht="15" customHeight="1" x14ac:dyDescent="0.25">
      <c r="A4" s="4"/>
      <c r="B4" s="15" t="s">
        <v>2</v>
      </c>
      <c r="F4" s="3"/>
      <c r="K4" s="10"/>
    </row>
    <row r="5" spans="1:11" ht="15" customHeight="1" x14ac:dyDescent="0.25">
      <c r="A5" s="4"/>
      <c r="B5" s="15" t="s">
        <v>3</v>
      </c>
      <c r="F5" s="3"/>
      <c r="K5" s="10"/>
    </row>
    <row r="6" spans="1:11" ht="15" customHeight="1" x14ac:dyDescent="0.25">
      <c r="A6" s="4"/>
      <c r="B6" s="15" t="s">
        <v>4</v>
      </c>
      <c r="F6" s="3"/>
      <c r="K6" s="10"/>
    </row>
    <row r="7" spans="1:11" ht="15" customHeight="1" x14ac:dyDescent="0.25">
      <c r="A7" s="4"/>
      <c r="B7" s="15" t="s">
        <v>5</v>
      </c>
      <c r="F7" s="3"/>
      <c r="K7" s="10"/>
    </row>
    <row r="9" spans="1:11" x14ac:dyDescent="0.25">
      <c r="A9" s="14" t="s">
        <v>6</v>
      </c>
    </row>
    <row r="10" spans="1:11" ht="173.25" x14ac:dyDescent="0.25">
      <c r="A10" s="6" t="s">
        <v>7</v>
      </c>
      <c r="B10" s="7" t="s">
        <v>133</v>
      </c>
      <c r="C10" s="17" t="s">
        <v>134</v>
      </c>
      <c r="D10" s="17"/>
      <c r="E10" s="17" t="s">
        <v>135</v>
      </c>
      <c r="F10" s="6" t="s">
        <v>9</v>
      </c>
      <c r="G10" s="6" t="s">
        <v>10</v>
      </c>
      <c r="H10" s="6" t="s">
        <v>136</v>
      </c>
      <c r="I10" s="6" t="s">
        <v>12</v>
      </c>
      <c r="J10" s="6" t="s">
        <v>14</v>
      </c>
      <c r="K10" s="6" t="s">
        <v>15</v>
      </c>
    </row>
    <row r="11" spans="1:11" x14ac:dyDescent="0.25">
      <c r="A11" s="2">
        <v>1</v>
      </c>
      <c r="B11" s="11" t="s">
        <v>16</v>
      </c>
      <c r="C11" s="19" t="s">
        <v>17</v>
      </c>
      <c r="D11" s="20"/>
      <c r="E11" s="19"/>
      <c r="F11" s="2"/>
      <c r="G11" s="2"/>
      <c r="H11" s="2"/>
      <c r="I11" s="2"/>
      <c r="J11" s="13" t="s">
        <v>18</v>
      </c>
      <c r="K11" s="15"/>
    </row>
    <row r="12" spans="1:11" ht="150" x14ac:dyDescent="0.25">
      <c r="A12" s="2">
        <v>2</v>
      </c>
      <c r="B12" s="11" t="s">
        <v>19</v>
      </c>
      <c r="C12" s="19" t="s">
        <v>17</v>
      </c>
      <c r="D12" s="22" t="s">
        <v>137</v>
      </c>
      <c r="E12" s="19"/>
      <c r="F12" s="2"/>
      <c r="G12" s="2"/>
      <c r="H12" s="2"/>
      <c r="I12" s="2"/>
      <c r="J12" s="13" t="s">
        <v>20</v>
      </c>
      <c r="K12" s="15" t="s">
        <v>21</v>
      </c>
    </row>
    <row r="13" spans="1:11" x14ac:dyDescent="0.25">
      <c r="A13" s="2">
        <v>3</v>
      </c>
      <c r="B13" s="11" t="s">
        <v>22</v>
      </c>
      <c r="C13" s="19"/>
      <c r="D13" s="19"/>
      <c r="E13" s="19"/>
      <c r="F13" s="2"/>
      <c r="G13" s="2"/>
      <c r="H13" s="2"/>
      <c r="I13" s="2"/>
      <c r="J13" s="13" t="s">
        <v>20</v>
      </c>
      <c r="K13" s="15" t="s">
        <v>21</v>
      </c>
    </row>
    <row r="14" spans="1:11" x14ac:dyDescent="0.25">
      <c r="A14" s="2">
        <v>4</v>
      </c>
      <c r="B14" s="11" t="s">
        <v>23</v>
      </c>
      <c r="C14" s="19" t="s">
        <v>34</v>
      </c>
      <c r="D14" s="19"/>
      <c r="E14" s="19"/>
      <c r="F14" s="2" t="s">
        <v>24</v>
      </c>
      <c r="G14" s="2"/>
      <c r="H14" s="2"/>
      <c r="I14" s="2"/>
      <c r="J14" s="13" t="s">
        <v>20</v>
      </c>
      <c r="K14" s="15" t="s">
        <v>21</v>
      </c>
    </row>
    <row r="15" spans="1:11" ht="30" x14ac:dyDescent="0.25">
      <c r="A15" s="2">
        <v>5</v>
      </c>
      <c r="B15" s="11" t="s">
        <v>25</v>
      </c>
      <c r="C15" s="19" t="s">
        <v>17</v>
      </c>
      <c r="D15" s="19"/>
      <c r="E15" s="19"/>
      <c r="F15" s="2"/>
      <c r="G15" s="2"/>
      <c r="H15" s="2"/>
      <c r="I15" s="2"/>
      <c r="J15" s="13" t="s">
        <v>20</v>
      </c>
      <c r="K15" s="15" t="s">
        <v>26</v>
      </c>
    </row>
    <row r="16" spans="1:11" ht="30" x14ac:dyDescent="0.25">
      <c r="A16" s="2">
        <v>6</v>
      </c>
      <c r="B16" s="11" t="s">
        <v>27</v>
      </c>
      <c r="C16" s="19"/>
      <c r="D16" s="19"/>
      <c r="E16" s="19"/>
      <c r="F16" s="2"/>
      <c r="G16" s="2"/>
      <c r="H16" s="2"/>
      <c r="I16" s="2"/>
      <c r="J16" s="13" t="s">
        <v>20</v>
      </c>
      <c r="K16" s="15" t="s">
        <v>26</v>
      </c>
    </row>
    <row r="17" spans="1:11" ht="30" x14ac:dyDescent="0.25">
      <c r="A17" s="2">
        <v>7</v>
      </c>
      <c r="B17" s="11" t="s">
        <v>28</v>
      </c>
      <c r="C17" s="19" t="s">
        <v>17</v>
      </c>
      <c r="D17" s="19"/>
      <c r="E17" s="19"/>
      <c r="F17" s="4"/>
      <c r="G17" s="2"/>
      <c r="H17" s="2"/>
      <c r="I17" s="2"/>
      <c r="J17" s="13" t="s">
        <v>20</v>
      </c>
      <c r="K17" s="15" t="s">
        <v>29</v>
      </c>
    </row>
    <row r="18" spans="1:11" ht="30" x14ac:dyDescent="0.25">
      <c r="A18" s="2">
        <v>8</v>
      </c>
      <c r="B18" s="11" t="s">
        <v>30</v>
      </c>
      <c r="C18" s="19" t="s">
        <v>17</v>
      </c>
      <c r="D18" s="19" t="s">
        <v>138</v>
      </c>
      <c r="E18" s="19"/>
      <c r="F18" s="4"/>
      <c r="G18" s="2"/>
      <c r="H18" s="2"/>
      <c r="I18" s="2"/>
      <c r="J18" s="13" t="s">
        <v>20</v>
      </c>
      <c r="K18" s="15" t="s">
        <v>29</v>
      </c>
    </row>
    <row r="19" spans="1:11" ht="30" x14ac:dyDescent="0.25">
      <c r="A19" s="2">
        <v>9</v>
      </c>
      <c r="B19" s="11" t="s">
        <v>31</v>
      </c>
      <c r="C19" s="19" t="s">
        <v>17</v>
      </c>
      <c r="D19" s="19"/>
      <c r="E19" s="19"/>
      <c r="F19" s="4"/>
      <c r="G19" s="2" t="s">
        <v>32</v>
      </c>
      <c r="H19" s="2"/>
      <c r="I19" s="2"/>
      <c r="J19" s="13" t="s">
        <v>20</v>
      </c>
      <c r="K19" s="15" t="s">
        <v>29</v>
      </c>
    </row>
    <row r="20" spans="1:11" ht="30" x14ac:dyDescent="0.25">
      <c r="A20" s="2">
        <v>10</v>
      </c>
      <c r="B20" s="11" t="s">
        <v>33</v>
      </c>
      <c r="C20" s="19" t="s">
        <v>17</v>
      </c>
      <c r="D20" s="19"/>
      <c r="E20" s="19" t="s">
        <v>17</v>
      </c>
      <c r="F20" s="2" t="s">
        <v>24</v>
      </c>
      <c r="G20" s="2" t="s">
        <v>32</v>
      </c>
      <c r="H20" s="2"/>
      <c r="I20" s="2"/>
      <c r="J20" s="13" t="s">
        <v>20</v>
      </c>
      <c r="K20" s="15" t="s">
        <v>29</v>
      </c>
    </row>
    <row r="21" spans="1:11" ht="45" x14ac:dyDescent="0.25">
      <c r="A21" s="2">
        <v>11</v>
      </c>
      <c r="B21" s="11" t="s">
        <v>35</v>
      </c>
      <c r="C21" s="19" t="s">
        <v>17</v>
      </c>
      <c r="D21" s="19" t="s">
        <v>139</v>
      </c>
      <c r="E21" s="19"/>
      <c r="F21" s="4"/>
      <c r="G21" s="2"/>
      <c r="H21" s="2"/>
      <c r="I21" s="2"/>
      <c r="J21" s="13" t="s">
        <v>20</v>
      </c>
      <c r="K21" s="15" t="s">
        <v>36</v>
      </c>
    </row>
    <row r="22" spans="1:11" ht="45" x14ac:dyDescent="0.25">
      <c r="A22" s="2">
        <v>12</v>
      </c>
      <c r="B22" s="11" t="s">
        <v>37</v>
      </c>
      <c r="C22" s="19"/>
      <c r="D22" s="20" t="s">
        <v>140</v>
      </c>
      <c r="E22" s="19"/>
      <c r="F22" s="4"/>
      <c r="G22" s="2"/>
      <c r="H22" s="2"/>
      <c r="I22" s="2"/>
      <c r="J22" s="13" t="s">
        <v>20</v>
      </c>
      <c r="K22" s="15" t="s">
        <v>36</v>
      </c>
    </row>
    <row r="23" spans="1:11" ht="45" x14ac:dyDescent="0.25">
      <c r="A23" s="2">
        <v>13</v>
      </c>
      <c r="B23" s="11" t="s">
        <v>141</v>
      </c>
      <c r="C23" s="19"/>
      <c r="D23" s="19" t="s">
        <v>142</v>
      </c>
      <c r="E23" s="19"/>
      <c r="F23" s="4"/>
      <c r="G23" s="2"/>
      <c r="H23" s="2"/>
      <c r="I23" s="2"/>
      <c r="J23" s="13" t="s">
        <v>20</v>
      </c>
      <c r="K23" s="15" t="s">
        <v>36</v>
      </c>
    </row>
    <row r="24" spans="1:11" ht="45" x14ac:dyDescent="0.25">
      <c r="A24" s="2">
        <v>14</v>
      </c>
      <c r="B24" s="11" t="s">
        <v>143</v>
      </c>
      <c r="C24" s="19"/>
      <c r="D24" s="20" t="s">
        <v>140</v>
      </c>
      <c r="E24" s="19"/>
      <c r="F24" s="4"/>
      <c r="G24" s="2"/>
      <c r="H24" s="2"/>
      <c r="I24" s="2"/>
      <c r="J24" s="13" t="s">
        <v>20</v>
      </c>
      <c r="K24" s="15" t="s">
        <v>36</v>
      </c>
    </row>
    <row r="25" spans="1:11" ht="45" x14ac:dyDescent="0.25">
      <c r="A25" s="2">
        <v>15</v>
      </c>
      <c r="B25" s="11" t="s">
        <v>40</v>
      </c>
      <c r="C25" s="19"/>
      <c r="D25" s="19"/>
      <c r="E25" s="19"/>
      <c r="F25" s="2"/>
      <c r="G25" s="2" t="s">
        <v>41</v>
      </c>
      <c r="H25" s="2"/>
      <c r="I25" s="2"/>
      <c r="J25" s="13" t="s">
        <v>20</v>
      </c>
      <c r="K25" s="15" t="s">
        <v>36</v>
      </c>
    </row>
    <row r="26" spans="1:11" x14ac:dyDescent="0.25">
      <c r="A26" s="2">
        <v>16</v>
      </c>
      <c r="B26" s="11" t="s">
        <v>42</v>
      </c>
      <c r="C26" s="19"/>
      <c r="D26" s="19"/>
      <c r="E26" s="19"/>
      <c r="F26" s="2"/>
      <c r="G26" s="2"/>
      <c r="H26" s="2"/>
      <c r="I26" s="2"/>
      <c r="J26" s="13" t="s">
        <v>43</v>
      </c>
      <c r="K26" s="15"/>
    </row>
    <row r="27" spans="1:11" x14ac:dyDescent="0.25">
      <c r="A27" s="2">
        <v>17</v>
      </c>
      <c r="B27" s="11" t="s">
        <v>44</v>
      </c>
      <c r="C27" s="19"/>
      <c r="D27" s="19"/>
      <c r="E27" s="19"/>
      <c r="F27" s="2"/>
      <c r="G27" s="2"/>
      <c r="H27" s="2"/>
      <c r="I27" s="2"/>
      <c r="J27" s="13" t="s">
        <v>43</v>
      </c>
      <c r="K27" s="15"/>
    </row>
    <row r="28" spans="1:11" x14ac:dyDescent="0.25">
      <c r="A28" s="2">
        <v>18</v>
      </c>
      <c r="B28" s="11" t="s">
        <v>45</v>
      </c>
      <c r="C28" s="19"/>
      <c r="D28" s="19"/>
      <c r="E28" s="19"/>
      <c r="F28" s="2"/>
      <c r="G28" s="2"/>
      <c r="H28" s="2"/>
      <c r="I28" s="2"/>
      <c r="J28" s="13" t="s">
        <v>43</v>
      </c>
      <c r="K28" s="15"/>
    </row>
    <row r="29" spans="1:11" x14ac:dyDescent="0.25">
      <c r="A29" s="2">
        <v>19</v>
      </c>
      <c r="B29" s="11" t="s">
        <v>46</v>
      </c>
      <c r="C29" s="19"/>
      <c r="D29" s="19"/>
      <c r="E29" s="19"/>
      <c r="F29" s="2"/>
      <c r="G29" s="2"/>
      <c r="H29" s="2"/>
      <c r="I29" s="2"/>
      <c r="J29" s="13" t="s">
        <v>43</v>
      </c>
      <c r="K29" s="15"/>
    </row>
    <row r="30" spans="1:11" ht="30" x14ac:dyDescent="0.25">
      <c r="A30" s="2">
        <v>20</v>
      </c>
      <c r="B30" s="11" t="s">
        <v>144</v>
      </c>
      <c r="C30" s="19"/>
      <c r="D30" s="19"/>
      <c r="E30" s="19"/>
      <c r="F30" s="2"/>
      <c r="G30" s="2"/>
      <c r="H30" s="2"/>
      <c r="I30" s="2"/>
      <c r="J30" s="13" t="s">
        <v>49</v>
      </c>
      <c r="K30" s="15" t="s">
        <v>50</v>
      </c>
    </row>
    <row r="31" spans="1:11" ht="75" x14ac:dyDescent="0.25">
      <c r="A31" s="2">
        <v>21</v>
      </c>
      <c r="B31" s="11" t="s">
        <v>47</v>
      </c>
      <c r="C31" s="20" t="s">
        <v>17</v>
      </c>
      <c r="D31" s="20"/>
      <c r="E31" s="20"/>
      <c r="F31" s="2"/>
      <c r="G31" s="2"/>
      <c r="H31" s="5" t="s">
        <v>48</v>
      </c>
      <c r="I31" s="5"/>
      <c r="J31" s="13" t="s">
        <v>49</v>
      </c>
      <c r="K31" s="15" t="s">
        <v>50</v>
      </c>
    </row>
    <row r="32" spans="1:11" ht="30" x14ac:dyDescent="0.25">
      <c r="A32" s="2">
        <v>22</v>
      </c>
      <c r="B32" s="11" t="s">
        <v>51</v>
      </c>
      <c r="C32" s="19" t="s">
        <v>17</v>
      </c>
      <c r="D32" s="19"/>
      <c r="E32" s="19"/>
      <c r="F32" s="2" t="s">
        <v>24</v>
      </c>
      <c r="G32" s="2"/>
      <c r="H32" s="2"/>
      <c r="I32" s="2"/>
      <c r="J32" s="13" t="s">
        <v>49</v>
      </c>
      <c r="K32" s="15" t="s">
        <v>50</v>
      </c>
    </row>
    <row r="33" spans="1:11" ht="30" x14ac:dyDescent="0.25">
      <c r="A33" s="2">
        <v>23</v>
      </c>
      <c r="B33" s="11" t="s">
        <v>52</v>
      </c>
      <c r="C33" s="19" t="s">
        <v>17</v>
      </c>
      <c r="D33" s="19"/>
      <c r="E33" s="19"/>
      <c r="F33" s="2" t="s">
        <v>24</v>
      </c>
      <c r="G33" s="2"/>
      <c r="H33" s="2" t="s">
        <v>53</v>
      </c>
      <c r="I33" s="2" t="s">
        <v>54</v>
      </c>
      <c r="J33" s="13" t="s">
        <v>49</v>
      </c>
      <c r="K33" s="15" t="s">
        <v>50</v>
      </c>
    </row>
    <row r="34" spans="1:11" ht="30" x14ac:dyDescent="0.25">
      <c r="A34" s="2">
        <v>24</v>
      </c>
      <c r="B34" s="11" t="s">
        <v>55</v>
      </c>
      <c r="C34" s="19" t="s">
        <v>34</v>
      </c>
      <c r="D34" s="19"/>
      <c r="E34" s="19"/>
      <c r="F34" s="2"/>
      <c r="G34" s="2"/>
      <c r="H34" s="2"/>
      <c r="I34" s="2" t="s">
        <v>54</v>
      </c>
      <c r="J34" s="13" t="s">
        <v>49</v>
      </c>
      <c r="K34" s="15" t="s">
        <v>50</v>
      </c>
    </row>
    <row r="35" spans="1:11" ht="30" x14ac:dyDescent="0.25">
      <c r="A35" s="2">
        <v>25</v>
      </c>
      <c r="B35" s="11" t="s">
        <v>145</v>
      </c>
      <c r="C35" s="19"/>
      <c r="D35" s="20" t="s">
        <v>140</v>
      </c>
      <c r="E35" s="19"/>
      <c r="F35" s="2"/>
      <c r="G35" s="2"/>
      <c r="H35" s="2"/>
      <c r="I35" s="2"/>
      <c r="J35" s="13"/>
      <c r="K35" s="15"/>
    </row>
    <row r="36" spans="1:11" ht="30" x14ac:dyDescent="0.25">
      <c r="A36" s="2">
        <v>26</v>
      </c>
      <c r="B36" s="11" t="s">
        <v>146</v>
      </c>
      <c r="C36" s="19" t="s">
        <v>17</v>
      </c>
      <c r="D36" s="19"/>
      <c r="E36" s="19"/>
      <c r="F36" s="2" t="s">
        <v>24</v>
      </c>
      <c r="G36" s="2"/>
      <c r="H36" s="2"/>
      <c r="I36" s="2"/>
      <c r="J36" s="13"/>
      <c r="K36" s="15"/>
    </row>
    <row r="37" spans="1:11" ht="45" x14ac:dyDescent="0.25">
      <c r="A37" s="2">
        <v>27</v>
      </c>
      <c r="B37" s="11" t="s">
        <v>56</v>
      </c>
      <c r="C37" s="19" t="s">
        <v>34</v>
      </c>
      <c r="D37" s="20" t="s">
        <v>147</v>
      </c>
      <c r="E37" s="19"/>
      <c r="F37" s="2" t="s">
        <v>24</v>
      </c>
      <c r="G37" s="2"/>
      <c r="H37" s="2" t="s">
        <v>57</v>
      </c>
      <c r="I37" s="2"/>
      <c r="J37" s="13" t="s">
        <v>49</v>
      </c>
      <c r="K37" s="15" t="s">
        <v>50</v>
      </c>
    </row>
    <row r="38" spans="1:11" ht="60" customHeight="1" x14ac:dyDescent="0.25">
      <c r="A38" s="2">
        <v>28</v>
      </c>
      <c r="B38" s="11" t="s">
        <v>58</v>
      </c>
      <c r="C38" s="19" t="s">
        <v>34</v>
      </c>
      <c r="D38" s="19"/>
      <c r="E38" s="19"/>
      <c r="F38" s="2" t="s">
        <v>24</v>
      </c>
      <c r="G38" s="2"/>
      <c r="H38" s="2"/>
      <c r="I38" s="2"/>
      <c r="J38" s="13" t="s">
        <v>49</v>
      </c>
      <c r="K38" s="15" t="s">
        <v>50</v>
      </c>
    </row>
    <row r="39" spans="1:11" ht="45" x14ac:dyDescent="0.25">
      <c r="A39" s="2">
        <v>29</v>
      </c>
      <c r="B39" s="11" t="s">
        <v>59</v>
      </c>
      <c r="C39" s="19" t="s">
        <v>34</v>
      </c>
      <c r="D39" s="20" t="s">
        <v>148</v>
      </c>
      <c r="E39" s="19"/>
      <c r="F39" s="2"/>
      <c r="G39" s="2"/>
      <c r="H39" s="2"/>
      <c r="I39" s="2"/>
      <c r="J39" s="13" t="s">
        <v>49</v>
      </c>
      <c r="K39" s="15" t="s">
        <v>60</v>
      </c>
    </row>
    <row r="40" spans="1:11" ht="45" x14ac:dyDescent="0.25">
      <c r="A40" s="2">
        <v>30</v>
      </c>
      <c r="B40" s="11" t="s">
        <v>61</v>
      </c>
      <c r="C40" s="19" t="s">
        <v>17</v>
      </c>
      <c r="D40" s="19"/>
      <c r="E40" s="19"/>
      <c r="F40" s="2"/>
      <c r="G40" s="2"/>
      <c r="H40" s="2"/>
      <c r="I40" s="2"/>
      <c r="J40" s="13" t="s">
        <v>49</v>
      </c>
      <c r="K40" s="15" t="s">
        <v>60</v>
      </c>
    </row>
    <row r="41" spans="1:11" ht="45" x14ac:dyDescent="0.25">
      <c r="A41" s="2">
        <v>31</v>
      </c>
      <c r="B41" s="11" t="s">
        <v>62</v>
      </c>
      <c r="C41" s="19" t="s">
        <v>17</v>
      </c>
      <c r="D41" s="21" t="s">
        <v>149</v>
      </c>
      <c r="E41" s="19"/>
      <c r="F41" s="2"/>
      <c r="G41" s="2"/>
      <c r="H41" s="2"/>
      <c r="I41" s="2"/>
      <c r="J41" s="13" t="s">
        <v>49</v>
      </c>
      <c r="K41" s="15" t="s">
        <v>63</v>
      </c>
    </row>
    <row r="42" spans="1:11" ht="30" x14ac:dyDescent="0.25">
      <c r="A42" s="2">
        <v>32</v>
      </c>
      <c r="B42" s="11" t="s">
        <v>64</v>
      </c>
      <c r="C42" s="19" t="s">
        <v>17</v>
      </c>
      <c r="D42" s="19"/>
      <c r="E42" s="19"/>
      <c r="F42" s="2"/>
      <c r="G42" s="2"/>
      <c r="H42" s="2"/>
      <c r="I42" s="2"/>
      <c r="J42" s="13" t="s">
        <v>49</v>
      </c>
      <c r="K42" s="15" t="s">
        <v>63</v>
      </c>
    </row>
    <row r="43" spans="1:11" ht="60" x14ac:dyDescent="0.25">
      <c r="A43" s="2">
        <v>33</v>
      </c>
      <c r="B43" s="11" t="s">
        <v>65</v>
      </c>
      <c r="C43" s="19" t="s">
        <v>34</v>
      </c>
      <c r="D43" s="20" t="s">
        <v>150</v>
      </c>
      <c r="E43" s="19"/>
      <c r="F43" s="2"/>
      <c r="G43" s="2"/>
      <c r="H43" s="2"/>
      <c r="I43" s="2"/>
      <c r="J43" s="13" t="s">
        <v>49</v>
      </c>
      <c r="K43" s="15" t="s">
        <v>63</v>
      </c>
    </row>
    <row r="44" spans="1:11" ht="30" x14ac:dyDescent="0.25">
      <c r="A44" s="2">
        <v>34</v>
      </c>
      <c r="B44" s="11" t="s">
        <v>66</v>
      </c>
      <c r="C44" s="19"/>
      <c r="D44" s="19"/>
      <c r="E44" s="19"/>
      <c r="F44" s="2"/>
      <c r="G44" s="2"/>
      <c r="H44" s="2"/>
      <c r="I44" s="2"/>
      <c r="J44" s="13" t="s">
        <v>49</v>
      </c>
      <c r="K44" s="15" t="s">
        <v>63</v>
      </c>
    </row>
    <row r="45" spans="1:11" ht="30" x14ac:dyDescent="0.25">
      <c r="A45" s="2">
        <v>35</v>
      </c>
      <c r="B45" s="11" t="s">
        <v>67</v>
      </c>
      <c r="C45" s="19" t="s">
        <v>34</v>
      </c>
      <c r="D45" s="20" t="s">
        <v>151</v>
      </c>
      <c r="E45" s="19"/>
      <c r="F45" s="2"/>
      <c r="G45" s="2" t="s">
        <v>68</v>
      </c>
      <c r="H45" s="2"/>
      <c r="I45" s="2"/>
      <c r="J45" s="13" t="s">
        <v>49</v>
      </c>
      <c r="K45" s="15" t="s">
        <v>69</v>
      </c>
    </row>
    <row r="46" spans="1:11" ht="30" x14ac:dyDescent="0.25">
      <c r="A46" s="2">
        <v>36</v>
      </c>
      <c r="B46" s="11" t="s">
        <v>70</v>
      </c>
      <c r="C46" s="19" t="s">
        <v>17</v>
      </c>
      <c r="D46" s="19"/>
      <c r="E46" s="19"/>
      <c r="F46" s="2"/>
      <c r="G46" s="2"/>
      <c r="H46" s="2"/>
      <c r="I46" s="2"/>
      <c r="J46" s="13" t="s">
        <v>49</v>
      </c>
      <c r="K46" s="15" t="s">
        <v>69</v>
      </c>
    </row>
    <row r="47" spans="1:11" ht="30" x14ac:dyDescent="0.25">
      <c r="A47" s="2">
        <v>37</v>
      </c>
      <c r="B47" s="11" t="s">
        <v>71</v>
      </c>
      <c r="C47" s="19" t="s">
        <v>17</v>
      </c>
      <c r="D47" s="19"/>
      <c r="E47" s="19"/>
      <c r="F47" s="2"/>
      <c r="G47" s="2"/>
      <c r="H47" s="2"/>
      <c r="I47" s="2"/>
      <c r="J47" s="13" t="s">
        <v>49</v>
      </c>
      <c r="K47" s="15" t="s">
        <v>69</v>
      </c>
    </row>
    <row r="48" spans="1:11" ht="45" x14ac:dyDescent="0.25">
      <c r="A48" s="2">
        <v>38</v>
      </c>
      <c r="B48" s="11" t="s">
        <v>72</v>
      </c>
      <c r="C48" s="19"/>
      <c r="D48" s="19"/>
      <c r="E48" s="19"/>
      <c r="F48" s="2"/>
      <c r="G48" s="2"/>
      <c r="H48" s="2"/>
      <c r="I48" s="2" t="s">
        <v>54</v>
      </c>
      <c r="J48" s="13" t="s">
        <v>49</v>
      </c>
      <c r="K48" s="15" t="s">
        <v>69</v>
      </c>
    </row>
    <row r="49" spans="1:11" ht="30" x14ac:dyDescent="0.25">
      <c r="A49" s="2">
        <v>39</v>
      </c>
      <c r="B49" s="11" t="s">
        <v>73</v>
      </c>
      <c r="C49" s="19"/>
      <c r="D49" s="19"/>
      <c r="E49" s="19"/>
      <c r="F49" s="2"/>
      <c r="G49" s="2"/>
      <c r="H49" s="2"/>
      <c r="I49" s="2"/>
      <c r="J49" s="13" t="s">
        <v>49</v>
      </c>
      <c r="K49" s="15" t="s">
        <v>69</v>
      </c>
    </row>
    <row r="50" spans="1:11" ht="30" x14ac:dyDescent="0.25">
      <c r="A50" s="2">
        <v>40</v>
      </c>
      <c r="B50" s="11" t="s">
        <v>74</v>
      </c>
      <c r="C50" s="19" t="s">
        <v>17</v>
      </c>
      <c r="D50" s="20" t="s">
        <v>151</v>
      </c>
      <c r="E50" s="19"/>
      <c r="F50" s="2"/>
      <c r="G50" s="2" t="s">
        <v>75</v>
      </c>
      <c r="H50" s="2"/>
      <c r="I50" s="2"/>
      <c r="J50" s="13" t="s">
        <v>49</v>
      </c>
      <c r="K50" s="15" t="s">
        <v>69</v>
      </c>
    </row>
    <row r="51" spans="1:11" ht="30" x14ac:dyDescent="0.25">
      <c r="A51" s="2">
        <v>41</v>
      </c>
      <c r="B51" s="8" t="s">
        <v>76</v>
      </c>
      <c r="C51" s="19"/>
      <c r="D51" s="19"/>
      <c r="E51" s="19"/>
      <c r="F51" s="2"/>
      <c r="G51" s="2"/>
      <c r="H51" s="2"/>
      <c r="I51" s="2" t="s">
        <v>54</v>
      </c>
      <c r="J51" s="13" t="s">
        <v>49</v>
      </c>
      <c r="K51" s="15" t="s">
        <v>69</v>
      </c>
    </row>
    <row r="52" spans="1:11" ht="60" x14ac:dyDescent="0.25">
      <c r="A52" s="2">
        <v>42</v>
      </c>
      <c r="B52" s="11" t="s">
        <v>77</v>
      </c>
      <c r="C52" s="19" t="s">
        <v>17</v>
      </c>
      <c r="D52" s="21" t="s">
        <v>152</v>
      </c>
      <c r="E52" s="19"/>
      <c r="F52" s="2"/>
      <c r="G52" s="2"/>
      <c r="H52" s="2" t="s">
        <v>78</v>
      </c>
      <c r="I52" s="2"/>
      <c r="J52" s="13" t="s">
        <v>49</v>
      </c>
      <c r="K52" s="15" t="s">
        <v>79</v>
      </c>
    </row>
    <row r="53" spans="1:11" x14ac:dyDescent="0.25">
      <c r="A53" s="2">
        <v>43</v>
      </c>
      <c r="B53" s="11" t="s">
        <v>80</v>
      </c>
      <c r="C53" s="19"/>
      <c r="D53" s="19"/>
      <c r="E53" s="19"/>
      <c r="F53" s="2"/>
      <c r="G53" s="2"/>
      <c r="H53" s="2"/>
      <c r="I53" s="2"/>
      <c r="J53" s="13" t="s">
        <v>49</v>
      </c>
      <c r="K53" s="15" t="s">
        <v>81</v>
      </c>
    </row>
    <row r="54" spans="1:11" x14ac:dyDescent="0.25">
      <c r="A54" s="2">
        <v>44</v>
      </c>
      <c r="B54" s="11" t="s">
        <v>82</v>
      </c>
      <c r="C54" s="19" t="s">
        <v>17</v>
      </c>
      <c r="D54" s="19"/>
      <c r="E54" s="19"/>
      <c r="F54" s="2"/>
      <c r="G54" s="2"/>
      <c r="H54" s="2"/>
      <c r="I54" s="2"/>
      <c r="J54" s="13" t="s">
        <v>49</v>
      </c>
      <c r="K54" s="15" t="s">
        <v>81</v>
      </c>
    </row>
    <row r="55" spans="1:11" ht="30" x14ac:dyDescent="0.25">
      <c r="A55" s="2">
        <v>45</v>
      </c>
      <c r="B55" s="11" t="s">
        <v>83</v>
      </c>
      <c r="C55" s="19"/>
      <c r="D55" s="19"/>
      <c r="E55" s="19"/>
      <c r="F55" s="2"/>
      <c r="G55" s="2"/>
      <c r="H55" s="2"/>
      <c r="I55" s="2"/>
      <c r="J55" s="13" t="s">
        <v>49</v>
      </c>
      <c r="K55" s="15" t="s">
        <v>81</v>
      </c>
    </row>
    <row r="56" spans="1:11" x14ac:dyDescent="0.25">
      <c r="A56" s="2">
        <v>46</v>
      </c>
      <c r="B56" s="11" t="s">
        <v>84</v>
      </c>
      <c r="C56" s="19"/>
      <c r="D56" s="19"/>
      <c r="E56" s="19"/>
      <c r="F56" s="2"/>
      <c r="G56" s="2"/>
      <c r="H56" s="2"/>
      <c r="I56" s="2"/>
      <c r="J56" s="13" t="s">
        <v>49</v>
      </c>
      <c r="K56" s="15" t="s">
        <v>81</v>
      </c>
    </row>
    <row r="57" spans="1:11" x14ac:dyDescent="0.25">
      <c r="A57" s="2">
        <v>47</v>
      </c>
      <c r="B57" s="11" t="s">
        <v>85</v>
      </c>
      <c r="C57" s="19" t="s">
        <v>17</v>
      </c>
      <c r="D57" s="19"/>
      <c r="E57" s="19"/>
      <c r="F57" s="2"/>
      <c r="G57" s="2"/>
      <c r="H57" s="2"/>
      <c r="I57" s="2"/>
      <c r="J57" s="13" t="s">
        <v>49</v>
      </c>
      <c r="K57" s="15" t="s">
        <v>81</v>
      </c>
    </row>
    <row r="58" spans="1:11" x14ac:dyDescent="0.25">
      <c r="A58" s="2">
        <v>48</v>
      </c>
      <c r="B58" s="11" t="s">
        <v>86</v>
      </c>
      <c r="C58" s="19" t="s">
        <v>17</v>
      </c>
      <c r="D58" s="19"/>
      <c r="E58" s="19"/>
      <c r="F58" s="2"/>
      <c r="G58" s="2"/>
      <c r="H58" s="2"/>
      <c r="I58" s="2"/>
      <c r="J58" s="13" t="s">
        <v>49</v>
      </c>
      <c r="K58" s="15" t="s">
        <v>81</v>
      </c>
    </row>
    <row r="59" spans="1:11" x14ac:dyDescent="0.25">
      <c r="A59" s="2">
        <v>49</v>
      </c>
      <c r="B59" s="11" t="s">
        <v>87</v>
      </c>
      <c r="C59" s="19" t="s">
        <v>17</v>
      </c>
      <c r="D59" s="19"/>
      <c r="E59" s="19"/>
      <c r="F59" s="2"/>
      <c r="G59" s="2"/>
      <c r="H59" s="2"/>
      <c r="I59" s="2"/>
      <c r="J59" s="13" t="s">
        <v>49</v>
      </c>
      <c r="K59" s="15" t="s">
        <v>81</v>
      </c>
    </row>
    <row r="60" spans="1:11" ht="30" x14ac:dyDescent="0.25">
      <c r="A60" s="2">
        <v>50</v>
      </c>
      <c r="B60" s="8" t="s">
        <v>88</v>
      </c>
      <c r="C60" s="19"/>
      <c r="D60" s="19"/>
      <c r="E60" s="19"/>
      <c r="F60" s="2"/>
      <c r="G60" s="2" t="s">
        <v>89</v>
      </c>
      <c r="H60" s="2"/>
      <c r="I60" s="2" t="s">
        <v>54</v>
      </c>
      <c r="J60" s="13" t="s">
        <v>49</v>
      </c>
      <c r="K60" s="15" t="s">
        <v>81</v>
      </c>
    </row>
    <row r="61" spans="1:11" ht="30" x14ac:dyDescent="0.25">
      <c r="A61" s="2">
        <v>51</v>
      </c>
      <c r="B61" s="11" t="s">
        <v>90</v>
      </c>
      <c r="C61" s="19" t="s">
        <v>17</v>
      </c>
      <c r="D61" s="19"/>
      <c r="E61" s="19"/>
      <c r="F61" s="2"/>
      <c r="G61" s="2"/>
      <c r="H61" s="2"/>
      <c r="I61" s="2"/>
      <c r="J61" s="13" t="s">
        <v>49</v>
      </c>
      <c r="K61" s="15" t="s">
        <v>91</v>
      </c>
    </row>
    <row r="62" spans="1:11" ht="45" x14ac:dyDescent="0.25">
      <c r="A62" s="2">
        <v>52</v>
      </c>
      <c r="B62" s="11" t="s">
        <v>92</v>
      </c>
      <c r="C62" s="19" t="s">
        <v>34</v>
      </c>
      <c r="D62" s="19"/>
      <c r="E62" s="19"/>
      <c r="F62" s="2"/>
      <c r="G62" s="2"/>
      <c r="H62" s="2"/>
      <c r="I62" s="2"/>
      <c r="J62" s="13" t="s">
        <v>49</v>
      </c>
      <c r="K62" s="15" t="s">
        <v>93</v>
      </c>
    </row>
    <row r="63" spans="1:11" ht="30" x14ac:dyDescent="0.25">
      <c r="A63" s="2">
        <v>53</v>
      </c>
      <c r="B63" s="11" t="s">
        <v>94</v>
      </c>
      <c r="C63" s="19"/>
      <c r="D63" s="19"/>
      <c r="E63" s="19"/>
      <c r="F63" s="2"/>
      <c r="G63" s="2"/>
      <c r="H63" s="2"/>
      <c r="I63" s="2" t="s">
        <v>54</v>
      </c>
      <c r="J63" s="13" t="s">
        <v>49</v>
      </c>
      <c r="K63" s="15" t="s">
        <v>93</v>
      </c>
    </row>
    <row r="64" spans="1:11" ht="30" x14ac:dyDescent="0.25">
      <c r="A64" s="2">
        <v>54</v>
      </c>
      <c r="B64" s="11" t="s">
        <v>95</v>
      </c>
      <c r="C64" s="19" t="s">
        <v>17</v>
      </c>
      <c r="D64" s="21" t="s">
        <v>153</v>
      </c>
      <c r="E64" s="19"/>
      <c r="F64" s="2"/>
      <c r="G64" s="2"/>
      <c r="H64" s="2"/>
      <c r="I64" s="2"/>
      <c r="J64" s="13" t="s">
        <v>49</v>
      </c>
      <c r="K64" s="15" t="s">
        <v>93</v>
      </c>
    </row>
    <row r="65" spans="1:11" x14ac:dyDescent="0.25">
      <c r="A65" s="2">
        <v>55</v>
      </c>
      <c r="B65" s="11" t="s">
        <v>96</v>
      </c>
      <c r="C65" s="19" t="s">
        <v>17</v>
      </c>
      <c r="D65" s="19"/>
      <c r="E65" s="19"/>
      <c r="F65" s="2" t="s">
        <v>24</v>
      </c>
      <c r="G65" s="2"/>
      <c r="H65" s="2" t="s">
        <v>97</v>
      </c>
      <c r="I65" s="2"/>
      <c r="J65" s="13" t="s">
        <v>49</v>
      </c>
      <c r="K65" s="15" t="s">
        <v>98</v>
      </c>
    </row>
    <row r="66" spans="1:11" x14ac:dyDescent="0.25">
      <c r="A66" s="2">
        <v>56</v>
      </c>
      <c r="B66" s="11" t="s">
        <v>99</v>
      </c>
      <c r="C66" s="19" t="s">
        <v>34</v>
      </c>
      <c r="D66" s="19"/>
      <c r="E66" s="19"/>
      <c r="F66" s="2" t="s">
        <v>24</v>
      </c>
      <c r="G66" s="2"/>
      <c r="H66" s="2"/>
      <c r="I66" s="2"/>
      <c r="J66" s="13" t="s">
        <v>49</v>
      </c>
      <c r="K66" s="15" t="s">
        <v>98</v>
      </c>
    </row>
    <row r="67" spans="1:11" ht="30" x14ac:dyDescent="0.25">
      <c r="A67" s="2">
        <v>57</v>
      </c>
      <c r="B67" s="11" t="s">
        <v>100</v>
      </c>
      <c r="C67" s="19" t="s">
        <v>34</v>
      </c>
      <c r="D67" s="19"/>
      <c r="E67" s="19">
        <v>0</v>
      </c>
      <c r="F67" s="2" t="s">
        <v>24</v>
      </c>
      <c r="G67" s="2" t="s">
        <v>101</v>
      </c>
      <c r="H67" s="2"/>
      <c r="I67" s="2"/>
      <c r="J67" s="13" t="s">
        <v>49</v>
      </c>
      <c r="K67" s="15" t="s">
        <v>98</v>
      </c>
    </row>
    <row r="68" spans="1:11" ht="45" x14ac:dyDescent="0.25">
      <c r="A68" s="2">
        <v>58</v>
      </c>
      <c r="B68" s="11" t="s">
        <v>102</v>
      </c>
      <c r="C68" s="19" t="s">
        <v>17</v>
      </c>
      <c r="D68" s="19"/>
      <c r="E68" s="19">
        <v>0</v>
      </c>
      <c r="F68" s="2" t="s">
        <v>24</v>
      </c>
      <c r="G68" s="2" t="s">
        <v>103</v>
      </c>
      <c r="H68" s="2"/>
      <c r="I68" s="2"/>
      <c r="J68" s="13" t="s">
        <v>49</v>
      </c>
      <c r="K68" s="15" t="s">
        <v>98</v>
      </c>
    </row>
    <row r="69" spans="1:11" ht="45" x14ac:dyDescent="0.25">
      <c r="A69" s="2">
        <v>59</v>
      </c>
      <c r="B69" s="11" t="s">
        <v>104</v>
      </c>
      <c r="C69" s="19" t="s">
        <v>34</v>
      </c>
      <c r="D69" s="19"/>
      <c r="E69" s="19">
        <v>0</v>
      </c>
      <c r="F69" s="2" t="s">
        <v>24</v>
      </c>
      <c r="G69" s="2" t="s">
        <v>105</v>
      </c>
      <c r="H69" s="2"/>
      <c r="I69" s="2"/>
      <c r="J69" s="13" t="s">
        <v>49</v>
      </c>
      <c r="K69" s="15" t="s">
        <v>98</v>
      </c>
    </row>
    <row r="70" spans="1:11" x14ac:dyDescent="0.25">
      <c r="A70" s="2">
        <v>60</v>
      </c>
      <c r="B70" s="11" t="s">
        <v>106</v>
      </c>
      <c r="C70" s="19" t="s">
        <v>34</v>
      </c>
      <c r="D70" s="19"/>
      <c r="E70" s="19">
        <v>0</v>
      </c>
      <c r="F70" s="2" t="s">
        <v>24</v>
      </c>
      <c r="G70" s="2" t="s">
        <v>107</v>
      </c>
      <c r="H70" s="2"/>
      <c r="I70" s="2"/>
      <c r="J70" s="13" t="s">
        <v>49</v>
      </c>
      <c r="K70" s="15" t="s">
        <v>98</v>
      </c>
    </row>
    <row r="71" spans="1:11" ht="60" x14ac:dyDescent="0.25">
      <c r="A71" s="2">
        <v>61</v>
      </c>
      <c r="B71" s="11" t="s">
        <v>108</v>
      </c>
      <c r="C71" s="19" t="s">
        <v>34</v>
      </c>
      <c r="D71" s="20" t="s">
        <v>154</v>
      </c>
      <c r="E71" s="20" t="s">
        <v>155</v>
      </c>
      <c r="F71" s="2" t="s">
        <v>24</v>
      </c>
      <c r="G71" s="2"/>
      <c r="H71" s="2"/>
      <c r="I71" s="2"/>
      <c r="J71" s="13" t="s">
        <v>49</v>
      </c>
      <c r="K71" s="15" t="s">
        <v>98</v>
      </c>
    </row>
    <row r="72" spans="1:11" ht="30" x14ac:dyDescent="0.25">
      <c r="A72" s="2">
        <v>62</v>
      </c>
      <c r="B72" s="11" t="s">
        <v>109</v>
      </c>
      <c r="C72" s="19"/>
      <c r="D72" s="19"/>
      <c r="E72" s="19">
        <v>0</v>
      </c>
      <c r="F72" s="2" t="s">
        <v>24</v>
      </c>
      <c r="G72" s="2" t="s">
        <v>110</v>
      </c>
      <c r="H72" s="2"/>
      <c r="I72" s="2"/>
      <c r="J72" s="13" t="s">
        <v>49</v>
      </c>
      <c r="K72" s="15" t="s">
        <v>98</v>
      </c>
    </row>
    <row r="73" spans="1:11" x14ac:dyDescent="0.25">
      <c r="A73" s="2">
        <v>63</v>
      </c>
      <c r="B73" s="11" t="s">
        <v>111</v>
      </c>
      <c r="C73" s="19"/>
      <c r="D73" s="19"/>
      <c r="E73" s="19">
        <v>0</v>
      </c>
      <c r="F73" s="2" t="s">
        <v>24</v>
      </c>
      <c r="G73" s="2" t="s">
        <v>112</v>
      </c>
      <c r="H73" s="2"/>
      <c r="I73" s="2" t="s">
        <v>54</v>
      </c>
      <c r="J73" s="13" t="s">
        <v>49</v>
      </c>
      <c r="K73" s="15" t="s">
        <v>98</v>
      </c>
    </row>
    <row r="74" spans="1:11" ht="30" x14ac:dyDescent="0.25">
      <c r="A74" s="2">
        <v>64</v>
      </c>
      <c r="B74" s="11" t="s">
        <v>113</v>
      </c>
      <c r="C74" s="19"/>
      <c r="D74" s="19"/>
      <c r="E74" s="19">
        <v>0</v>
      </c>
      <c r="F74" s="2" t="s">
        <v>24</v>
      </c>
      <c r="G74" s="2" t="s">
        <v>114</v>
      </c>
      <c r="H74" s="2"/>
      <c r="I74" s="2" t="s">
        <v>54</v>
      </c>
      <c r="J74" s="13" t="s">
        <v>49</v>
      </c>
      <c r="K74" s="15" t="s">
        <v>98</v>
      </c>
    </row>
    <row r="75" spans="1:11" ht="60" x14ac:dyDescent="0.25">
      <c r="A75" s="2">
        <v>65</v>
      </c>
      <c r="B75" s="11" t="s">
        <v>115</v>
      </c>
      <c r="C75" s="19" t="s">
        <v>17</v>
      </c>
      <c r="D75" s="19"/>
      <c r="E75" s="20" t="s">
        <v>155</v>
      </c>
      <c r="F75" s="2" t="s">
        <v>24</v>
      </c>
      <c r="G75" s="2" t="s">
        <v>116</v>
      </c>
      <c r="H75" s="2"/>
      <c r="I75" s="2"/>
      <c r="J75" s="13" t="s">
        <v>49</v>
      </c>
      <c r="K75" s="15" t="s">
        <v>98</v>
      </c>
    </row>
    <row r="76" spans="1:11" ht="60" x14ac:dyDescent="0.25">
      <c r="A76" s="2">
        <v>66</v>
      </c>
      <c r="B76" s="11" t="s">
        <v>117</v>
      </c>
      <c r="C76" s="19" t="s">
        <v>17</v>
      </c>
      <c r="D76" s="19"/>
      <c r="E76" s="20" t="s">
        <v>155</v>
      </c>
      <c r="F76" s="2" t="s">
        <v>24</v>
      </c>
      <c r="G76" s="2" t="s">
        <v>118</v>
      </c>
      <c r="H76" s="2"/>
      <c r="I76" s="2"/>
      <c r="J76" s="13" t="s">
        <v>49</v>
      </c>
      <c r="K76" s="15" t="s">
        <v>98</v>
      </c>
    </row>
    <row r="77" spans="1:11" ht="30" x14ac:dyDescent="0.25">
      <c r="A77" s="2">
        <v>67</v>
      </c>
      <c r="B77" s="11" t="s">
        <v>119</v>
      </c>
      <c r="C77" s="19"/>
      <c r="D77" s="19"/>
      <c r="E77" s="19">
        <v>0</v>
      </c>
      <c r="F77" s="2" t="s">
        <v>24</v>
      </c>
      <c r="G77" s="2" t="s">
        <v>120</v>
      </c>
      <c r="H77" s="2"/>
      <c r="I77" s="2"/>
      <c r="J77" s="13" t="s">
        <v>49</v>
      </c>
      <c r="K77" s="15" t="s">
        <v>98</v>
      </c>
    </row>
    <row r="78" spans="1:11" ht="30" x14ac:dyDescent="0.25">
      <c r="A78" s="2">
        <v>68</v>
      </c>
      <c r="B78" s="11" t="s">
        <v>121</v>
      </c>
      <c r="C78" s="19"/>
      <c r="D78" s="19"/>
      <c r="E78" s="19">
        <v>0</v>
      </c>
      <c r="F78" s="2" t="s">
        <v>24</v>
      </c>
      <c r="G78" s="2" t="s">
        <v>122</v>
      </c>
      <c r="H78" s="2" t="s">
        <v>123</v>
      </c>
      <c r="I78" s="2"/>
      <c r="J78" s="13" t="s">
        <v>49</v>
      </c>
      <c r="K78" s="15" t="s">
        <v>98</v>
      </c>
    </row>
    <row r="79" spans="1:11" x14ac:dyDescent="0.25">
      <c r="A79" s="2">
        <v>69</v>
      </c>
      <c r="B79" s="11" t="s">
        <v>124</v>
      </c>
      <c r="C79" s="19"/>
      <c r="D79" s="19"/>
      <c r="E79" s="19"/>
      <c r="F79" s="2"/>
      <c r="G79" s="2"/>
      <c r="H79" s="2"/>
      <c r="I79" s="2"/>
      <c r="J79" s="13" t="s">
        <v>125</v>
      </c>
      <c r="K79" s="15" t="s">
        <v>98</v>
      </c>
    </row>
    <row r="80" spans="1:11" ht="30" x14ac:dyDescent="0.25">
      <c r="A80" s="2">
        <v>70</v>
      </c>
      <c r="B80" s="11" t="s">
        <v>126</v>
      </c>
      <c r="C80" s="19" t="s">
        <v>17</v>
      </c>
      <c r="D80" s="20" t="s">
        <v>156</v>
      </c>
      <c r="E80" s="19"/>
      <c r="F80" s="2"/>
      <c r="G80" s="2"/>
      <c r="H80" s="2"/>
      <c r="I80" s="2"/>
      <c r="J80" s="13" t="s">
        <v>125</v>
      </c>
      <c r="K80" s="15" t="s">
        <v>98</v>
      </c>
    </row>
    <row r="81" spans="1:11" x14ac:dyDescent="0.25">
      <c r="A81" s="2">
        <v>71</v>
      </c>
      <c r="B81" s="11" t="s">
        <v>127</v>
      </c>
      <c r="C81" s="19" t="s">
        <v>17</v>
      </c>
      <c r="D81" s="19"/>
      <c r="E81" s="19"/>
      <c r="F81" s="2"/>
      <c r="G81" s="2"/>
      <c r="H81" s="2" t="s">
        <v>128</v>
      </c>
      <c r="I81" s="2"/>
      <c r="J81" s="13"/>
      <c r="K81" s="15"/>
    </row>
    <row r="82" spans="1:11" x14ac:dyDescent="0.25">
      <c r="A82" s="2">
        <v>72</v>
      </c>
      <c r="B82" s="11" t="s">
        <v>129</v>
      </c>
      <c r="C82" s="19" t="s">
        <v>17</v>
      </c>
      <c r="D82" s="19"/>
      <c r="E82" s="19"/>
      <c r="F82" s="2"/>
      <c r="G82" s="2"/>
      <c r="H82" s="2" t="s">
        <v>130</v>
      </c>
      <c r="I82" s="2"/>
      <c r="J82" s="13"/>
      <c r="K82" s="15"/>
    </row>
    <row r="83" spans="1:11" x14ac:dyDescent="0.25">
      <c r="A83" s="2">
        <v>73</v>
      </c>
      <c r="B83" s="11" t="s">
        <v>157</v>
      </c>
      <c r="C83" s="19"/>
      <c r="D83" s="19"/>
      <c r="E83" s="19"/>
      <c r="F83" s="2" t="s">
        <v>24</v>
      </c>
      <c r="G83" s="2"/>
      <c r="H83" s="2"/>
      <c r="I83" s="2" t="s">
        <v>54</v>
      </c>
      <c r="J83" s="13"/>
      <c r="K83" s="15"/>
    </row>
    <row r="84" spans="1:11" x14ac:dyDescent="0.25">
      <c r="A84" s="3"/>
      <c r="B84" s="9"/>
      <c r="F84" s="3"/>
      <c r="J84" s="12"/>
      <c r="K84" s="12"/>
    </row>
    <row r="85" spans="1:11" x14ac:dyDescent="0.25">
      <c r="A85" s="3"/>
      <c r="B85" s="9"/>
      <c r="F85" s="3"/>
      <c r="J85" s="12"/>
      <c r="K85" s="12"/>
    </row>
  </sheetData>
  <autoFilter ref="A10:K83"/>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55.140625" style="3" customWidth="1"/>
    <col min="4" max="4" width="14.140625" style="18" customWidth="1"/>
    <col min="5" max="5" width="31.28515625" style="18" customWidth="1"/>
    <col min="6" max="6" width="14.140625" style="18" customWidth="1"/>
    <col min="7" max="7" width="14.140625" style="1" customWidth="1"/>
    <col min="8" max="10" width="14.140625" style="3" customWidth="1"/>
    <col min="11" max="11" width="30.7109375" style="3" bestFit="1" customWidth="1"/>
    <col min="12" max="12" width="34.5703125" style="9" customWidth="1"/>
    <col min="13" max="13" width="29.140625" style="12" bestFit="1" customWidth="1"/>
    <col min="14" max="16384" width="11.42578125" style="12"/>
  </cols>
  <sheetData>
    <row r="1" spans="1:12" x14ac:dyDescent="0.25">
      <c r="A1" s="3"/>
    </row>
    <row r="2" spans="1:12" x14ac:dyDescent="0.25">
      <c r="A2" s="16" t="s">
        <v>0</v>
      </c>
      <c r="G2" s="3"/>
    </row>
    <row r="3" spans="1:12" ht="15" customHeight="1" x14ac:dyDescent="0.25">
      <c r="B3" s="15" t="s">
        <v>132</v>
      </c>
      <c r="C3" s="1"/>
      <c r="G3" s="3"/>
      <c r="L3" s="10"/>
    </row>
    <row r="4" spans="1:12" ht="15" customHeight="1" x14ac:dyDescent="0.25">
      <c r="A4" s="4"/>
      <c r="B4" s="15" t="s">
        <v>2</v>
      </c>
      <c r="C4" s="1"/>
      <c r="G4" s="3"/>
      <c r="L4" s="10"/>
    </row>
    <row r="5" spans="1:12" ht="15" customHeight="1" x14ac:dyDescent="0.25">
      <c r="A5" s="4"/>
      <c r="B5" s="15" t="s">
        <v>3</v>
      </c>
      <c r="C5" s="1"/>
      <c r="G5" s="3"/>
      <c r="L5" s="10"/>
    </row>
    <row r="6" spans="1:12" ht="15" customHeight="1" x14ac:dyDescent="0.25">
      <c r="A6" s="4"/>
      <c r="B6" s="15" t="s">
        <v>4</v>
      </c>
      <c r="C6" s="1"/>
      <c r="G6" s="3"/>
      <c r="L6" s="10"/>
    </row>
    <row r="7" spans="1:12" ht="15" customHeight="1" x14ac:dyDescent="0.25">
      <c r="A7" s="4"/>
      <c r="B7" s="15" t="s">
        <v>5</v>
      </c>
      <c r="C7" s="1"/>
      <c r="G7" s="3"/>
      <c r="L7" s="10"/>
    </row>
    <row r="9" spans="1:12" x14ac:dyDescent="0.25">
      <c r="A9" s="14" t="s">
        <v>6</v>
      </c>
    </row>
    <row r="10" spans="1:12" ht="173.25" x14ac:dyDescent="0.25">
      <c r="A10" s="6" t="s">
        <v>7</v>
      </c>
      <c r="B10" s="7" t="s">
        <v>133</v>
      </c>
      <c r="C10" s="7"/>
      <c r="D10" s="17" t="s">
        <v>134</v>
      </c>
      <c r="E10" s="17"/>
      <c r="F10" s="17" t="s">
        <v>135</v>
      </c>
      <c r="G10" s="6" t="s">
        <v>9</v>
      </c>
      <c r="H10" s="6" t="s">
        <v>10</v>
      </c>
      <c r="I10" s="6" t="s">
        <v>136</v>
      </c>
      <c r="J10" s="6" t="s">
        <v>12</v>
      </c>
      <c r="K10" s="6" t="s">
        <v>14</v>
      </c>
      <c r="L10" s="6" t="s">
        <v>15</v>
      </c>
    </row>
    <row r="11" spans="1:12" ht="30" x14ac:dyDescent="0.25">
      <c r="A11" s="2">
        <v>1</v>
      </c>
      <c r="B11" s="11" t="s">
        <v>16</v>
      </c>
      <c r="C11" s="11"/>
      <c r="D11" s="19" t="s">
        <v>17</v>
      </c>
      <c r="E11" s="21" t="s">
        <v>158</v>
      </c>
      <c r="F11" s="19"/>
      <c r="G11" s="2"/>
      <c r="H11" s="2"/>
      <c r="I11" s="2"/>
      <c r="J11" s="2"/>
      <c r="K11" s="13" t="s">
        <v>18</v>
      </c>
      <c r="L11" s="15"/>
    </row>
    <row r="12" spans="1:12" ht="150" x14ac:dyDescent="0.25">
      <c r="A12" s="2">
        <v>2</v>
      </c>
      <c r="B12" s="11" t="s">
        <v>19</v>
      </c>
      <c r="C12" s="11"/>
      <c r="D12" s="19" t="s">
        <v>17</v>
      </c>
      <c r="E12" s="22" t="s">
        <v>137</v>
      </c>
      <c r="F12" s="19"/>
      <c r="G12" s="2"/>
      <c r="H12" s="2"/>
      <c r="I12" s="2"/>
      <c r="J12" s="2"/>
      <c r="K12" s="13" t="s">
        <v>20</v>
      </c>
      <c r="L12" s="15" t="s">
        <v>21</v>
      </c>
    </row>
    <row r="13" spans="1:12" x14ac:dyDescent="0.25">
      <c r="A13" s="2">
        <v>3</v>
      </c>
      <c r="B13" s="11" t="s">
        <v>22</v>
      </c>
      <c r="C13" s="11"/>
      <c r="D13" s="19"/>
      <c r="E13" s="19"/>
      <c r="F13" s="19"/>
      <c r="G13" s="2"/>
      <c r="H13" s="2"/>
      <c r="I13" s="2"/>
      <c r="J13" s="2"/>
      <c r="K13" s="13" t="s">
        <v>20</v>
      </c>
      <c r="L13" s="15" t="s">
        <v>21</v>
      </c>
    </row>
    <row r="14" spans="1:12" x14ac:dyDescent="0.25">
      <c r="A14" s="2">
        <v>4</v>
      </c>
      <c r="B14" s="11" t="s">
        <v>23</v>
      </c>
      <c r="C14" s="11"/>
      <c r="D14" s="19" t="s">
        <v>34</v>
      </c>
      <c r="E14" s="19"/>
      <c r="F14" s="19"/>
      <c r="G14" s="2" t="s">
        <v>24</v>
      </c>
      <c r="H14" s="2"/>
      <c r="I14" s="2"/>
      <c r="J14" s="2"/>
      <c r="K14" s="13" t="s">
        <v>20</v>
      </c>
      <c r="L14" s="15" t="s">
        <v>21</v>
      </c>
    </row>
    <row r="15" spans="1:12" ht="30" x14ac:dyDescent="0.25">
      <c r="A15" s="2">
        <v>5</v>
      </c>
      <c r="B15" s="11" t="s">
        <v>25</v>
      </c>
      <c r="C15" s="11"/>
      <c r="D15" s="19" t="s">
        <v>17</v>
      </c>
      <c r="E15" s="19"/>
      <c r="F15" s="19"/>
      <c r="G15" s="2"/>
      <c r="H15" s="2"/>
      <c r="I15" s="2"/>
      <c r="J15" s="2"/>
      <c r="K15" s="13" t="s">
        <v>20</v>
      </c>
      <c r="L15" s="15" t="s">
        <v>26</v>
      </c>
    </row>
    <row r="16" spans="1:12" ht="30" x14ac:dyDescent="0.25">
      <c r="A16" s="2">
        <v>6</v>
      </c>
      <c r="B16" s="11" t="s">
        <v>27</v>
      </c>
      <c r="C16" s="11"/>
      <c r="D16" s="19"/>
      <c r="E16" s="19"/>
      <c r="F16" s="19"/>
      <c r="G16" s="2"/>
      <c r="H16" s="2"/>
      <c r="I16" s="2"/>
      <c r="J16" s="2"/>
      <c r="K16" s="13" t="s">
        <v>20</v>
      </c>
      <c r="L16" s="15" t="s">
        <v>26</v>
      </c>
    </row>
    <row r="17" spans="1:12" ht="30" x14ac:dyDescent="0.25">
      <c r="A17" s="2">
        <v>7</v>
      </c>
      <c r="B17" s="11" t="s">
        <v>28</v>
      </c>
      <c r="C17" s="11"/>
      <c r="D17" s="19" t="s">
        <v>17</v>
      </c>
      <c r="E17" s="19"/>
      <c r="F17" s="19"/>
      <c r="G17" s="4"/>
      <c r="H17" s="2"/>
      <c r="I17" s="2"/>
      <c r="J17" s="2"/>
      <c r="K17" s="13" t="s">
        <v>20</v>
      </c>
      <c r="L17" s="15" t="s">
        <v>29</v>
      </c>
    </row>
    <row r="18" spans="1:12" ht="30" x14ac:dyDescent="0.25">
      <c r="A18" s="2">
        <v>8</v>
      </c>
      <c r="B18" s="11" t="s">
        <v>30</v>
      </c>
      <c r="C18" s="11"/>
      <c r="D18" s="19" t="s">
        <v>17</v>
      </c>
      <c r="E18" s="19" t="s">
        <v>138</v>
      </c>
      <c r="F18" s="19"/>
      <c r="G18" s="4"/>
      <c r="H18" s="2"/>
      <c r="I18" s="2"/>
      <c r="J18" s="2"/>
      <c r="K18" s="13" t="s">
        <v>20</v>
      </c>
      <c r="L18" s="15" t="s">
        <v>29</v>
      </c>
    </row>
    <row r="19" spans="1:12" ht="30" x14ac:dyDescent="0.25">
      <c r="A19" s="2">
        <v>9</v>
      </c>
      <c r="B19" s="11" t="s">
        <v>31</v>
      </c>
      <c r="C19" s="11"/>
      <c r="D19" s="19" t="s">
        <v>17</v>
      </c>
      <c r="E19" s="19"/>
      <c r="F19" s="19"/>
      <c r="G19" s="4"/>
      <c r="H19" s="2" t="s">
        <v>32</v>
      </c>
      <c r="I19" s="2"/>
      <c r="J19" s="2"/>
      <c r="K19" s="13" t="s">
        <v>20</v>
      </c>
      <c r="L19" s="15" t="s">
        <v>29</v>
      </c>
    </row>
    <row r="20" spans="1:12" ht="30" x14ac:dyDescent="0.25">
      <c r="A20" s="2">
        <v>10</v>
      </c>
      <c r="B20" s="11" t="s">
        <v>33</v>
      </c>
      <c r="C20" s="11"/>
      <c r="D20" s="19" t="s">
        <v>17</v>
      </c>
      <c r="E20" s="19"/>
      <c r="F20" s="19" t="s">
        <v>17</v>
      </c>
      <c r="G20" s="2" t="s">
        <v>24</v>
      </c>
      <c r="H20" s="2" t="s">
        <v>32</v>
      </c>
      <c r="I20" s="2"/>
      <c r="J20" s="2"/>
      <c r="K20" s="13" t="s">
        <v>20</v>
      </c>
      <c r="L20" s="15" t="s">
        <v>29</v>
      </c>
    </row>
    <row r="21" spans="1:12" ht="45" x14ac:dyDescent="0.25">
      <c r="A21" s="2">
        <v>11</v>
      </c>
      <c r="B21" s="11" t="s">
        <v>35</v>
      </c>
      <c r="C21" s="11"/>
      <c r="D21" s="19" t="s">
        <v>17</v>
      </c>
      <c r="E21" s="19" t="s">
        <v>139</v>
      </c>
      <c r="F21" s="19"/>
      <c r="G21" s="4"/>
      <c r="H21" s="2"/>
      <c r="I21" s="2"/>
      <c r="J21" s="2"/>
      <c r="K21" s="13" t="s">
        <v>20</v>
      </c>
      <c r="L21" s="15" t="s">
        <v>36</v>
      </c>
    </row>
    <row r="22" spans="1:12" ht="45" x14ac:dyDescent="0.25">
      <c r="A22" s="2">
        <v>12</v>
      </c>
      <c r="B22" s="11" t="s">
        <v>37</v>
      </c>
      <c r="C22" s="11"/>
      <c r="D22" s="19"/>
      <c r="E22" s="20" t="s">
        <v>140</v>
      </c>
      <c r="F22" s="19"/>
      <c r="G22" s="4"/>
      <c r="H22" s="2"/>
      <c r="I22" s="2"/>
      <c r="J22" s="2"/>
      <c r="K22" s="13" t="s">
        <v>20</v>
      </c>
      <c r="L22" s="15" t="s">
        <v>36</v>
      </c>
    </row>
    <row r="23" spans="1:12" ht="45" x14ac:dyDescent="0.25">
      <c r="A23" s="2">
        <v>13</v>
      </c>
      <c r="B23" s="11" t="s">
        <v>141</v>
      </c>
      <c r="C23" s="11"/>
      <c r="D23" s="19"/>
      <c r="E23" s="19" t="s">
        <v>142</v>
      </c>
      <c r="F23" s="19"/>
      <c r="G23" s="4"/>
      <c r="H23" s="2"/>
      <c r="I23" s="2"/>
      <c r="J23" s="2"/>
      <c r="K23" s="13" t="s">
        <v>20</v>
      </c>
      <c r="L23" s="15" t="s">
        <v>36</v>
      </c>
    </row>
    <row r="24" spans="1:12" ht="45" x14ac:dyDescent="0.25">
      <c r="A24" s="2">
        <v>14</v>
      </c>
      <c r="B24" s="11" t="s">
        <v>143</v>
      </c>
      <c r="C24" s="11"/>
      <c r="D24" s="19"/>
      <c r="E24" s="20" t="s">
        <v>140</v>
      </c>
      <c r="F24" s="19"/>
      <c r="G24" s="4"/>
      <c r="H24" s="2"/>
      <c r="I24" s="2"/>
      <c r="J24" s="2"/>
      <c r="K24" s="13" t="s">
        <v>20</v>
      </c>
      <c r="L24" s="15" t="s">
        <v>36</v>
      </c>
    </row>
    <row r="25" spans="1:12" ht="45" x14ac:dyDescent="0.25">
      <c r="A25" s="2">
        <v>15</v>
      </c>
      <c r="B25" s="11" t="s">
        <v>40</v>
      </c>
      <c r="C25" s="11"/>
      <c r="D25" s="19"/>
      <c r="E25" s="19"/>
      <c r="F25" s="19"/>
      <c r="G25" s="2"/>
      <c r="H25" s="2" t="s">
        <v>41</v>
      </c>
      <c r="I25" s="2"/>
      <c r="J25" s="2"/>
      <c r="K25" s="13" t="s">
        <v>20</v>
      </c>
      <c r="L25" s="15" t="s">
        <v>36</v>
      </c>
    </row>
    <row r="26" spans="1:12" x14ac:dyDescent="0.25">
      <c r="A26" s="2">
        <v>16</v>
      </c>
      <c r="B26" s="11" t="s">
        <v>42</v>
      </c>
      <c r="C26" s="11"/>
      <c r="D26" s="19"/>
      <c r="E26" s="19"/>
      <c r="F26" s="19"/>
      <c r="G26" s="2"/>
      <c r="H26" s="2"/>
      <c r="I26" s="2"/>
      <c r="J26" s="2"/>
      <c r="K26" s="13" t="s">
        <v>43</v>
      </c>
      <c r="L26" s="15"/>
    </row>
    <row r="27" spans="1:12" x14ac:dyDescent="0.25">
      <c r="A27" s="2">
        <v>17</v>
      </c>
      <c r="B27" s="11" t="s">
        <v>44</v>
      </c>
      <c r="C27" s="11"/>
      <c r="D27" s="19"/>
      <c r="E27" s="19"/>
      <c r="F27" s="19"/>
      <c r="G27" s="2"/>
      <c r="H27" s="2"/>
      <c r="I27" s="2"/>
      <c r="J27" s="2"/>
      <c r="K27" s="13" t="s">
        <v>43</v>
      </c>
      <c r="L27" s="15"/>
    </row>
    <row r="28" spans="1:12" x14ac:dyDescent="0.25">
      <c r="A28" s="2">
        <v>18</v>
      </c>
      <c r="B28" s="11" t="s">
        <v>45</v>
      </c>
      <c r="C28" s="11"/>
      <c r="D28" s="19"/>
      <c r="E28" s="19"/>
      <c r="F28" s="19"/>
      <c r="G28" s="2"/>
      <c r="H28" s="2"/>
      <c r="I28" s="2"/>
      <c r="J28" s="2"/>
      <c r="K28" s="13" t="s">
        <v>43</v>
      </c>
      <c r="L28" s="15"/>
    </row>
    <row r="29" spans="1:12" x14ac:dyDescent="0.25">
      <c r="A29" s="2">
        <v>19</v>
      </c>
      <c r="B29" s="11" t="s">
        <v>46</v>
      </c>
      <c r="C29" s="11"/>
      <c r="D29" s="19"/>
      <c r="E29" s="19"/>
      <c r="F29" s="19"/>
      <c r="G29" s="2"/>
      <c r="H29" s="2"/>
      <c r="I29" s="2"/>
      <c r="J29" s="2"/>
      <c r="K29" s="13" t="s">
        <v>43</v>
      </c>
      <c r="L29" s="15"/>
    </row>
    <row r="30" spans="1:12" ht="30" x14ac:dyDescent="0.25">
      <c r="A30" s="2">
        <v>20</v>
      </c>
      <c r="B30" s="11" t="s">
        <v>144</v>
      </c>
      <c r="C30" s="11"/>
      <c r="D30" s="19"/>
      <c r="E30" s="19"/>
      <c r="F30" s="19"/>
      <c r="G30" s="2"/>
      <c r="H30" s="2"/>
      <c r="I30" s="2"/>
      <c r="J30" s="2"/>
      <c r="K30" s="13" t="s">
        <v>49</v>
      </c>
      <c r="L30" s="15" t="s">
        <v>50</v>
      </c>
    </row>
    <row r="31" spans="1:12" ht="75" x14ac:dyDescent="0.25">
      <c r="A31" s="2">
        <v>21</v>
      </c>
      <c r="B31" s="11" t="s">
        <v>47</v>
      </c>
      <c r="C31" s="11"/>
      <c r="D31" s="20" t="s">
        <v>17</v>
      </c>
      <c r="E31" s="20"/>
      <c r="F31" s="20"/>
      <c r="G31" s="2"/>
      <c r="H31" s="2"/>
      <c r="I31" s="5" t="s">
        <v>48</v>
      </c>
      <c r="J31" s="5"/>
      <c r="K31" s="13" t="s">
        <v>49</v>
      </c>
      <c r="L31" s="15" t="s">
        <v>50</v>
      </c>
    </row>
    <row r="32" spans="1:12" ht="30" x14ac:dyDescent="0.25">
      <c r="A32" s="2">
        <v>22</v>
      </c>
      <c r="B32" s="11" t="s">
        <v>51</v>
      </c>
      <c r="C32" s="11"/>
      <c r="D32" s="19" t="s">
        <v>17</v>
      </c>
      <c r="E32" s="19"/>
      <c r="F32" s="19"/>
      <c r="G32" s="2" t="s">
        <v>24</v>
      </c>
      <c r="H32" s="2"/>
      <c r="I32" s="2"/>
      <c r="J32" s="2"/>
      <c r="K32" s="13" t="s">
        <v>49</v>
      </c>
      <c r="L32" s="15" t="s">
        <v>50</v>
      </c>
    </row>
    <row r="33" spans="1:12" ht="30" x14ac:dyDescent="0.25">
      <c r="A33" s="2">
        <v>23</v>
      </c>
      <c r="B33" s="11" t="s">
        <v>52</v>
      </c>
      <c r="C33" s="11"/>
      <c r="D33" s="19" t="s">
        <v>17</v>
      </c>
      <c r="E33" s="19"/>
      <c r="F33" s="19"/>
      <c r="G33" s="2" t="s">
        <v>24</v>
      </c>
      <c r="H33" s="2"/>
      <c r="I33" s="2" t="s">
        <v>53</v>
      </c>
      <c r="J33" s="2" t="s">
        <v>54</v>
      </c>
      <c r="K33" s="13" t="s">
        <v>49</v>
      </c>
      <c r="L33" s="15" t="s">
        <v>50</v>
      </c>
    </row>
    <row r="34" spans="1:12" ht="30" x14ac:dyDescent="0.25">
      <c r="A34" s="2">
        <v>24</v>
      </c>
      <c r="B34" s="11" t="s">
        <v>55</v>
      </c>
      <c r="C34" s="11"/>
      <c r="D34" s="19" t="s">
        <v>34</v>
      </c>
      <c r="E34" s="19"/>
      <c r="F34" s="19"/>
      <c r="G34" s="2"/>
      <c r="H34" s="2"/>
      <c r="I34" s="2"/>
      <c r="J34" s="2" t="s">
        <v>54</v>
      </c>
      <c r="K34" s="13" t="s">
        <v>49</v>
      </c>
      <c r="L34" s="15" t="s">
        <v>50</v>
      </c>
    </row>
    <row r="35" spans="1:12" ht="30" x14ac:dyDescent="0.25">
      <c r="A35" s="2">
        <v>25</v>
      </c>
      <c r="B35" s="11" t="s">
        <v>145</v>
      </c>
      <c r="C35" s="11"/>
      <c r="D35" s="19"/>
      <c r="E35" s="20" t="s">
        <v>140</v>
      </c>
      <c r="F35" s="19"/>
      <c r="G35" s="2"/>
      <c r="H35" s="2"/>
      <c r="I35" s="2"/>
      <c r="J35" s="2"/>
      <c r="K35" s="13"/>
      <c r="L35" s="15"/>
    </row>
    <row r="36" spans="1:12" ht="30" x14ac:dyDescent="0.25">
      <c r="A36" s="2">
        <v>26</v>
      </c>
      <c r="B36" s="11" t="s">
        <v>146</v>
      </c>
      <c r="C36" s="11"/>
      <c r="D36" s="19" t="s">
        <v>17</v>
      </c>
      <c r="E36" s="19"/>
      <c r="F36" s="19"/>
      <c r="G36" s="2" t="s">
        <v>24</v>
      </c>
      <c r="H36" s="2"/>
      <c r="I36" s="2"/>
      <c r="J36" s="2"/>
      <c r="K36" s="13"/>
      <c r="L36" s="15"/>
    </row>
    <row r="37" spans="1:12" ht="45" x14ac:dyDescent="0.25">
      <c r="A37" s="2">
        <v>27</v>
      </c>
      <c r="B37" s="11" t="s">
        <v>56</v>
      </c>
      <c r="C37" s="11"/>
      <c r="D37" s="19" t="s">
        <v>34</v>
      </c>
      <c r="E37" s="20" t="s">
        <v>147</v>
      </c>
      <c r="F37" s="19"/>
      <c r="G37" s="2" t="s">
        <v>24</v>
      </c>
      <c r="H37" s="2"/>
      <c r="I37" s="2" t="s">
        <v>57</v>
      </c>
      <c r="J37" s="2"/>
      <c r="K37" s="13" t="s">
        <v>49</v>
      </c>
      <c r="L37" s="15" t="s">
        <v>50</v>
      </c>
    </row>
    <row r="38" spans="1:12" ht="60" customHeight="1" x14ac:dyDescent="0.25">
      <c r="A38" s="2">
        <v>28</v>
      </c>
      <c r="B38" s="11" t="s">
        <v>58</v>
      </c>
      <c r="C38" s="11"/>
      <c r="D38" s="19" t="s">
        <v>34</v>
      </c>
      <c r="E38" s="19"/>
      <c r="F38" s="19"/>
      <c r="G38" s="2" t="s">
        <v>24</v>
      </c>
      <c r="H38" s="2"/>
      <c r="I38" s="2"/>
      <c r="J38" s="2"/>
      <c r="K38" s="13" t="s">
        <v>49</v>
      </c>
      <c r="L38" s="15" t="s">
        <v>50</v>
      </c>
    </row>
    <row r="39" spans="1:12" ht="45" x14ac:dyDescent="0.25">
      <c r="A39" s="2">
        <v>29</v>
      </c>
      <c r="B39" s="11" t="s">
        <v>59</v>
      </c>
      <c r="C39" s="11"/>
      <c r="D39" s="19" t="s">
        <v>34</v>
      </c>
      <c r="E39" s="20" t="s">
        <v>148</v>
      </c>
      <c r="F39" s="19"/>
      <c r="G39" s="2"/>
      <c r="H39" s="2"/>
      <c r="I39" s="2"/>
      <c r="J39" s="2"/>
      <c r="K39" s="13" t="s">
        <v>49</v>
      </c>
      <c r="L39" s="15" t="s">
        <v>60</v>
      </c>
    </row>
    <row r="40" spans="1:12" ht="45" x14ac:dyDescent="0.25">
      <c r="A40" s="2">
        <v>30</v>
      </c>
      <c r="B40" s="11" t="s">
        <v>61</v>
      </c>
      <c r="C40" s="11"/>
      <c r="D40" s="19" t="s">
        <v>17</v>
      </c>
      <c r="E40" s="19"/>
      <c r="F40" s="19"/>
      <c r="G40" s="2"/>
      <c r="H40" s="2"/>
      <c r="I40" s="2"/>
      <c r="J40" s="2"/>
      <c r="K40" s="13" t="s">
        <v>49</v>
      </c>
      <c r="L40" s="15" t="s">
        <v>60</v>
      </c>
    </row>
    <row r="41" spans="1:12" ht="45" x14ac:dyDescent="0.25">
      <c r="A41" s="2">
        <v>31</v>
      </c>
      <c r="B41" s="11" t="s">
        <v>62</v>
      </c>
      <c r="C41" s="11"/>
      <c r="D41" s="19" t="s">
        <v>17</v>
      </c>
      <c r="E41" s="21" t="s">
        <v>149</v>
      </c>
      <c r="F41" s="19"/>
      <c r="G41" s="2"/>
      <c r="H41" s="2"/>
      <c r="I41" s="2"/>
      <c r="J41" s="2"/>
      <c r="K41" s="13" t="s">
        <v>49</v>
      </c>
      <c r="L41" s="15" t="s">
        <v>63</v>
      </c>
    </row>
    <row r="42" spans="1:12" ht="30" x14ac:dyDescent="0.25">
      <c r="A42" s="2">
        <v>32</v>
      </c>
      <c r="B42" s="11" t="s">
        <v>64</v>
      </c>
      <c r="C42" s="11"/>
      <c r="D42" s="19" t="s">
        <v>17</v>
      </c>
      <c r="E42" s="19"/>
      <c r="F42" s="19"/>
      <c r="G42" s="2"/>
      <c r="H42" s="2"/>
      <c r="I42" s="2"/>
      <c r="J42" s="2"/>
      <c r="K42" s="13" t="s">
        <v>49</v>
      </c>
      <c r="L42" s="15" t="s">
        <v>63</v>
      </c>
    </row>
    <row r="43" spans="1:12" ht="60" x14ac:dyDescent="0.25">
      <c r="A43" s="2">
        <v>33</v>
      </c>
      <c r="B43" s="11" t="s">
        <v>65</v>
      </c>
      <c r="C43" s="11"/>
      <c r="D43" s="19" t="s">
        <v>34</v>
      </c>
      <c r="E43" s="20" t="s">
        <v>150</v>
      </c>
      <c r="F43" s="19"/>
      <c r="G43" s="2"/>
      <c r="H43" s="2"/>
      <c r="I43" s="2"/>
      <c r="J43" s="2"/>
      <c r="K43" s="13" t="s">
        <v>49</v>
      </c>
      <c r="L43" s="15" t="s">
        <v>63</v>
      </c>
    </row>
    <row r="44" spans="1:12" ht="30" x14ac:dyDescent="0.25">
      <c r="A44" s="2">
        <v>34</v>
      </c>
      <c r="B44" s="11" t="s">
        <v>66</v>
      </c>
      <c r="C44" s="11"/>
      <c r="D44" s="19"/>
      <c r="E44" s="19"/>
      <c r="F44" s="19"/>
      <c r="G44" s="2"/>
      <c r="H44" s="2"/>
      <c r="I44" s="2"/>
      <c r="J44" s="2"/>
      <c r="K44" s="13" t="s">
        <v>49</v>
      </c>
      <c r="L44" s="15" t="s">
        <v>63</v>
      </c>
    </row>
    <row r="45" spans="1:12" ht="30" x14ac:dyDescent="0.25">
      <c r="A45" s="2">
        <v>35</v>
      </c>
      <c r="B45" s="11" t="s">
        <v>67</v>
      </c>
      <c r="C45" s="11"/>
      <c r="D45" s="19" t="s">
        <v>34</v>
      </c>
      <c r="E45" s="20" t="s">
        <v>151</v>
      </c>
      <c r="F45" s="19"/>
      <c r="G45" s="2"/>
      <c r="H45" s="2" t="s">
        <v>68</v>
      </c>
      <c r="I45" s="2"/>
      <c r="J45" s="2"/>
      <c r="K45" s="13" t="s">
        <v>49</v>
      </c>
      <c r="L45" s="15" t="s">
        <v>69</v>
      </c>
    </row>
    <row r="46" spans="1:12" ht="30" x14ac:dyDescent="0.25">
      <c r="A46" s="2">
        <v>36</v>
      </c>
      <c r="B46" s="11" t="s">
        <v>70</v>
      </c>
      <c r="C46" s="11"/>
      <c r="D46" s="19" t="s">
        <v>17</v>
      </c>
      <c r="E46" s="19"/>
      <c r="F46" s="19"/>
      <c r="G46" s="2"/>
      <c r="H46" s="2"/>
      <c r="I46" s="2"/>
      <c r="J46" s="2"/>
      <c r="K46" s="13" t="s">
        <v>49</v>
      </c>
      <c r="L46" s="15" t="s">
        <v>69</v>
      </c>
    </row>
    <row r="47" spans="1:12" ht="30" x14ac:dyDescent="0.25">
      <c r="A47" s="2">
        <v>37</v>
      </c>
      <c r="B47" s="11" t="s">
        <v>71</v>
      </c>
      <c r="C47" s="11"/>
      <c r="D47" s="19" t="s">
        <v>17</v>
      </c>
      <c r="E47" s="19"/>
      <c r="F47" s="19"/>
      <c r="G47" s="2"/>
      <c r="H47" s="2"/>
      <c r="I47" s="2"/>
      <c r="J47" s="2"/>
      <c r="K47" s="13" t="s">
        <v>49</v>
      </c>
      <c r="L47" s="15" t="s">
        <v>69</v>
      </c>
    </row>
    <row r="48" spans="1:12" ht="45" x14ac:dyDescent="0.25">
      <c r="A48" s="2">
        <v>38</v>
      </c>
      <c r="B48" s="11" t="s">
        <v>72</v>
      </c>
      <c r="C48" s="11"/>
      <c r="D48" s="19"/>
      <c r="E48" s="19"/>
      <c r="F48" s="19"/>
      <c r="G48" s="2"/>
      <c r="H48" s="2"/>
      <c r="I48" s="2"/>
      <c r="J48" s="2" t="s">
        <v>54</v>
      </c>
      <c r="K48" s="13" t="s">
        <v>49</v>
      </c>
      <c r="L48" s="15" t="s">
        <v>69</v>
      </c>
    </row>
    <row r="49" spans="1:12" ht="30" x14ac:dyDescent="0.25">
      <c r="A49" s="2">
        <v>39</v>
      </c>
      <c r="B49" s="11" t="s">
        <v>73</v>
      </c>
      <c r="C49" s="11"/>
      <c r="D49" s="19"/>
      <c r="E49" s="19"/>
      <c r="F49" s="19"/>
      <c r="G49" s="2"/>
      <c r="H49" s="2"/>
      <c r="I49" s="2"/>
      <c r="J49" s="2"/>
      <c r="K49" s="13" t="s">
        <v>49</v>
      </c>
      <c r="L49" s="15" t="s">
        <v>69</v>
      </c>
    </row>
    <row r="50" spans="1:12" ht="30" x14ac:dyDescent="0.25">
      <c r="A50" s="2">
        <v>40</v>
      </c>
      <c r="B50" s="11" t="s">
        <v>74</v>
      </c>
      <c r="C50" s="11"/>
      <c r="D50" s="19" t="s">
        <v>17</v>
      </c>
      <c r="E50" s="20" t="s">
        <v>151</v>
      </c>
      <c r="F50" s="19"/>
      <c r="G50" s="2"/>
      <c r="H50" s="2" t="s">
        <v>75</v>
      </c>
      <c r="I50" s="2"/>
      <c r="J50" s="2"/>
      <c r="K50" s="13" t="s">
        <v>49</v>
      </c>
      <c r="L50" s="15" t="s">
        <v>69</v>
      </c>
    </row>
    <row r="51" spans="1:12" ht="30" x14ac:dyDescent="0.25">
      <c r="A51" s="2">
        <v>41</v>
      </c>
      <c r="B51" s="8" t="s">
        <v>76</v>
      </c>
      <c r="C51" s="8"/>
      <c r="D51" s="19"/>
      <c r="E51" s="19"/>
      <c r="F51" s="19"/>
      <c r="G51" s="2"/>
      <c r="H51" s="2"/>
      <c r="I51" s="2"/>
      <c r="J51" s="2" t="s">
        <v>54</v>
      </c>
      <c r="K51" s="13" t="s">
        <v>49</v>
      </c>
      <c r="L51" s="15" t="s">
        <v>69</v>
      </c>
    </row>
    <row r="52" spans="1:12" ht="60" x14ac:dyDescent="0.25">
      <c r="A52" s="2">
        <v>42</v>
      </c>
      <c r="B52" s="11" t="s">
        <v>77</v>
      </c>
      <c r="C52" s="11"/>
      <c r="D52" s="19" t="s">
        <v>17</v>
      </c>
      <c r="E52" s="21" t="s">
        <v>152</v>
      </c>
      <c r="F52" s="19"/>
      <c r="G52" s="2"/>
      <c r="H52" s="2"/>
      <c r="I52" s="2" t="s">
        <v>78</v>
      </c>
      <c r="J52" s="2"/>
      <c r="K52" s="13" t="s">
        <v>49</v>
      </c>
      <c r="L52" s="15" t="s">
        <v>79</v>
      </c>
    </row>
    <row r="53" spans="1:12" x14ac:dyDescent="0.25">
      <c r="A53" s="2">
        <v>43</v>
      </c>
      <c r="B53" s="11" t="s">
        <v>80</v>
      </c>
      <c r="C53" s="11"/>
      <c r="D53" s="19"/>
      <c r="E53" s="19"/>
      <c r="F53" s="19"/>
      <c r="G53" s="2"/>
      <c r="H53" s="2"/>
      <c r="I53" s="2"/>
      <c r="J53" s="2"/>
      <c r="K53" s="13" t="s">
        <v>49</v>
      </c>
      <c r="L53" s="15" t="s">
        <v>81</v>
      </c>
    </row>
    <row r="54" spans="1:12" x14ac:dyDescent="0.25">
      <c r="A54" s="2">
        <v>44</v>
      </c>
      <c r="B54" s="11" t="s">
        <v>82</v>
      </c>
      <c r="C54" s="11"/>
      <c r="D54" s="19" t="s">
        <v>17</v>
      </c>
      <c r="E54" s="19"/>
      <c r="F54" s="19"/>
      <c r="G54" s="2"/>
      <c r="H54" s="2"/>
      <c r="I54" s="2"/>
      <c r="J54" s="2"/>
      <c r="K54" s="13" t="s">
        <v>49</v>
      </c>
      <c r="L54" s="15" t="s">
        <v>81</v>
      </c>
    </row>
    <row r="55" spans="1:12" ht="30" x14ac:dyDescent="0.25">
      <c r="A55" s="2">
        <v>45</v>
      </c>
      <c r="B55" s="11" t="s">
        <v>83</v>
      </c>
      <c r="C55" s="11"/>
      <c r="D55" s="19"/>
      <c r="E55" s="19"/>
      <c r="F55" s="19"/>
      <c r="G55" s="2"/>
      <c r="H55" s="2"/>
      <c r="I55" s="2"/>
      <c r="J55" s="2"/>
      <c r="K55" s="13" t="s">
        <v>49</v>
      </c>
      <c r="L55" s="15" t="s">
        <v>81</v>
      </c>
    </row>
    <row r="56" spans="1:12" x14ac:dyDescent="0.25">
      <c r="A56" s="2">
        <v>46</v>
      </c>
      <c r="B56" s="11" t="s">
        <v>84</v>
      </c>
      <c r="C56" s="11"/>
      <c r="D56" s="19"/>
      <c r="E56" s="19"/>
      <c r="F56" s="19"/>
      <c r="G56" s="2"/>
      <c r="H56" s="2"/>
      <c r="I56" s="2"/>
      <c r="J56" s="2"/>
      <c r="K56" s="13" t="s">
        <v>49</v>
      </c>
      <c r="L56" s="15" t="s">
        <v>81</v>
      </c>
    </row>
    <row r="57" spans="1:12" x14ac:dyDescent="0.25">
      <c r="A57" s="2">
        <v>47</v>
      </c>
      <c r="B57" s="11" t="s">
        <v>85</v>
      </c>
      <c r="C57" s="11"/>
      <c r="D57" s="19" t="s">
        <v>17</v>
      </c>
      <c r="E57" s="19"/>
      <c r="F57" s="19"/>
      <c r="G57" s="2"/>
      <c r="H57" s="2"/>
      <c r="I57" s="2"/>
      <c r="J57" s="2"/>
      <c r="K57" s="13" t="s">
        <v>49</v>
      </c>
      <c r="L57" s="15" t="s">
        <v>81</v>
      </c>
    </row>
    <row r="58" spans="1:12" x14ac:dyDescent="0.25">
      <c r="A58" s="2">
        <v>48</v>
      </c>
      <c r="B58" s="11" t="s">
        <v>86</v>
      </c>
      <c r="C58" s="11"/>
      <c r="D58" s="19" t="s">
        <v>17</v>
      </c>
      <c r="E58" s="19"/>
      <c r="F58" s="19"/>
      <c r="G58" s="2"/>
      <c r="H58" s="2"/>
      <c r="I58" s="2"/>
      <c r="J58" s="2"/>
      <c r="K58" s="13" t="s">
        <v>49</v>
      </c>
      <c r="L58" s="15" t="s">
        <v>81</v>
      </c>
    </row>
    <row r="59" spans="1:12" x14ac:dyDescent="0.25">
      <c r="A59" s="2">
        <v>49</v>
      </c>
      <c r="B59" s="11" t="s">
        <v>87</v>
      </c>
      <c r="C59" s="11"/>
      <c r="D59" s="19" t="s">
        <v>17</v>
      </c>
      <c r="E59" s="19"/>
      <c r="F59" s="19"/>
      <c r="G59" s="2"/>
      <c r="H59" s="2"/>
      <c r="I59" s="2"/>
      <c r="J59" s="2"/>
      <c r="K59" s="13" t="s">
        <v>49</v>
      </c>
      <c r="L59" s="15" t="s">
        <v>81</v>
      </c>
    </row>
    <row r="60" spans="1:12" ht="30" x14ac:dyDescent="0.25">
      <c r="A60" s="2">
        <v>50</v>
      </c>
      <c r="B60" s="8" t="s">
        <v>88</v>
      </c>
      <c r="C60" s="8"/>
      <c r="D60" s="19"/>
      <c r="E60" s="19"/>
      <c r="F60" s="19"/>
      <c r="G60" s="2"/>
      <c r="H60" s="2" t="s">
        <v>89</v>
      </c>
      <c r="I60" s="2"/>
      <c r="J60" s="2" t="s">
        <v>54</v>
      </c>
      <c r="K60" s="13" t="s">
        <v>49</v>
      </c>
      <c r="L60" s="15" t="s">
        <v>81</v>
      </c>
    </row>
    <row r="61" spans="1:12" ht="30" x14ac:dyDescent="0.25">
      <c r="A61" s="2">
        <v>51</v>
      </c>
      <c r="B61" s="11" t="s">
        <v>90</v>
      </c>
      <c r="C61" s="11"/>
      <c r="D61" s="19" t="s">
        <v>17</v>
      </c>
      <c r="E61" s="19"/>
      <c r="F61" s="19"/>
      <c r="G61" s="2"/>
      <c r="H61" s="2"/>
      <c r="I61" s="2"/>
      <c r="J61" s="2"/>
      <c r="K61" s="13" t="s">
        <v>49</v>
      </c>
      <c r="L61" s="15" t="s">
        <v>91</v>
      </c>
    </row>
    <row r="62" spans="1:12" ht="45" x14ac:dyDescent="0.25">
      <c r="A62" s="2">
        <v>52</v>
      </c>
      <c r="B62" s="11" t="s">
        <v>92</v>
      </c>
      <c r="C62" s="11"/>
      <c r="D62" s="19" t="s">
        <v>34</v>
      </c>
      <c r="E62" s="19"/>
      <c r="F62" s="19"/>
      <c r="G62" s="2"/>
      <c r="H62" s="2"/>
      <c r="I62" s="2"/>
      <c r="J62" s="2"/>
      <c r="K62" s="13" t="s">
        <v>49</v>
      </c>
      <c r="L62" s="15" t="s">
        <v>93</v>
      </c>
    </row>
    <row r="63" spans="1:12" ht="30" x14ac:dyDescent="0.25">
      <c r="A63" s="2">
        <v>53</v>
      </c>
      <c r="B63" s="11" t="s">
        <v>94</v>
      </c>
      <c r="C63" s="11"/>
      <c r="D63" s="19"/>
      <c r="E63" s="19"/>
      <c r="F63" s="19"/>
      <c r="G63" s="2"/>
      <c r="H63" s="2"/>
      <c r="I63" s="2"/>
      <c r="J63" s="2" t="s">
        <v>54</v>
      </c>
      <c r="K63" s="13" t="s">
        <v>49</v>
      </c>
      <c r="L63" s="15" t="s">
        <v>93</v>
      </c>
    </row>
    <row r="64" spans="1:12" ht="30" x14ac:dyDescent="0.25">
      <c r="A64" s="2">
        <v>54</v>
      </c>
      <c r="B64" s="11" t="s">
        <v>95</v>
      </c>
      <c r="C64" s="11"/>
      <c r="D64" s="19" t="s">
        <v>17</v>
      </c>
      <c r="E64" s="21" t="s">
        <v>153</v>
      </c>
      <c r="F64" s="19"/>
      <c r="G64" s="2"/>
      <c r="H64" s="2"/>
      <c r="I64" s="2"/>
      <c r="J64" s="2"/>
      <c r="K64" s="13" t="s">
        <v>49</v>
      </c>
      <c r="L64" s="15" t="s">
        <v>93</v>
      </c>
    </row>
    <row r="65" spans="1:12" x14ac:dyDescent="0.25">
      <c r="A65" s="2">
        <v>55</v>
      </c>
      <c r="B65" s="11" t="s">
        <v>96</v>
      </c>
      <c r="C65" s="11"/>
      <c r="D65" s="19" t="s">
        <v>17</v>
      </c>
      <c r="E65" s="19"/>
      <c r="F65" s="19"/>
      <c r="G65" s="2" t="s">
        <v>24</v>
      </c>
      <c r="H65" s="2"/>
      <c r="I65" s="2" t="s">
        <v>97</v>
      </c>
      <c r="J65" s="2"/>
      <c r="K65" s="13" t="s">
        <v>49</v>
      </c>
      <c r="L65" s="15" t="s">
        <v>98</v>
      </c>
    </row>
    <row r="66" spans="1:12" x14ac:dyDescent="0.25">
      <c r="A66" s="2">
        <v>56</v>
      </c>
      <c r="B66" s="11" t="s">
        <v>99</v>
      </c>
      <c r="C66" s="11"/>
      <c r="D66" s="19" t="s">
        <v>34</v>
      </c>
      <c r="E66" s="19"/>
      <c r="F66" s="19"/>
      <c r="G66" s="2" t="s">
        <v>24</v>
      </c>
      <c r="H66" s="2"/>
      <c r="I66" s="2"/>
      <c r="J66" s="2"/>
      <c r="K66" s="13" t="s">
        <v>49</v>
      </c>
      <c r="L66" s="15" t="s">
        <v>98</v>
      </c>
    </row>
    <row r="67" spans="1:12" ht="30" x14ac:dyDescent="0.25">
      <c r="A67" s="2">
        <v>57</v>
      </c>
      <c r="B67" s="11" t="s">
        <v>100</v>
      </c>
      <c r="C67" s="11"/>
      <c r="D67" s="19" t="s">
        <v>34</v>
      </c>
      <c r="E67" s="19"/>
      <c r="F67" s="19">
        <v>0</v>
      </c>
      <c r="G67" s="2" t="s">
        <v>24</v>
      </c>
      <c r="H67" s="2" t="s">
        <v>101</v>
      </c>
      <c r="I67" s="2"/>
      <c r="J67" s="2"/>
      <c r="K67" s="13" t="s">
        <v>49</v>
      </c>
      <c r="L67" s="15" t="s">
        <v>98</v>
      </c>
    </row>
    <row r="68" spans="1:12" ht="45" x14ac:dyDescent="0.25">
      <c r="A68" s="2">
        <v>58</v>
      </c>
      <c r="B68" s="11" t="s">
        <v>102</v>
      </c>
      <c r="C68" s="11"/>
      <c r="D68" s="19" t="s">
        <v>17</v>
      </c>
      <c r="E68" s="19"/>
      <c r="F68" s="19">
        <v>0</v>
      </c>
      <c r="G68" s="2" t="s">
        <v>24</v>
      </c>
      <c r="H68" s="2" t="s">
        <v>103</v>
      </c>
      <c r="I68" s="2"/>
      <c r="J68" s="2"/>
      <c r="K68" s="13" t="s">
        <v>49</v>
      </c>
      <c r="L68" s="15" t="s">
        <v>98</v>
      </c>
    </row>
    <row r="69" spans="1:12" ht="45" x14ac:dyDescent="0.25">
      <c r="A69" s="2">
        <v>59</v>
      </c>
      <c r="B69" s="11" t="s">
        <v>104</v>
      </c>
      <c r="C69" s="11"/>
      <c r="D69" s="19" t="s">
        <v>34</v>
      </c>
      <c r="E69" s="19"/>
      <c r="F69" s="19">
        <v>0</v>
      </c>
      <c r="G69" s="2" t="s">
        <v>24</v>
      </c>
      <c r="H69" s="2" t="s">
        <v>105</v>
      </c>
      <c r="I69" s="2"/>
      <c r="J69" s="2"/>
      <c r="K69" s="13" t="s">
        <v>49</v>
      </c>
      <c r="L69" s="15" t="s">
        <v>98</v>
      </c>
    </row>
    <row r="70" spans="1:12" x14ac:dyDescent="0.25">
      <c r="A70" s="2">
        <v>60</v>
      </c>
      <c r="B70" s="11" t="s">
        <v>106</v>
      </c>
      <c r="C70" s="11"/>
      <c r="D70" s="19" t="s">
        <v>34</v>
      </c>
      <c r="E70" s="19"/>
      <c r="F70" s="19">
        <v>0</v>
      </c>
      <c r="G70" s="2" t="s">
        <v>24</v>
      </c>
      <c r="H70" s="2" t="s">
        <v>107</v>
      </c>
      <c r="I70" s="2"/>
      <c r="J70" s="2"/>
      <c r="K70" s="13" t="s">
        <v>49</v>
      </c>
      <c r="L70" s="15" t="s">
        <v>98</v>
      </c>
    </row>
    <row r="71" spans="1:12" ht="60" x14ac:dyDescent="0.25">
      <c r="A71" s="2">
        <v>61</v>
      </c>
      <c r="B71" s="11" t="s">
        <v>108</v>
      </c>
      <c r="C71" s="11"/>
      <c r="D71" s="19" t="s">
        <v>34</v>
      </c>
      <c r="E71" s="20" t="s">
        <v>154</v>
      </c>
      <c r="F71" s="20" t="s">
        <v>155</v>
      </c>
      <c r="G71" s="2" t="s">
        <v>24</v>
      </c>
      <c r="H71" s="2"/>
      <c r="I71" s="2"/>
      <c r="J71" s="2"/>
      <c r="K71" s="13" t="s">
        <v>49</v>
      </c>
      <c r="L71" s="15" t="s">
        <v>98</v>
      </c>
    </row>
    <row r="72" spans="1:12" ht="30" x14ac:dyDescent="0.25">
      <c r="A72" s="2">
        <v>62</v>
      </c>
      <c r="B72" s="11" t="s">
        <v>109</v>
      </c>
      <c r="C72" s="11"/>
      <c r="D72" s="19"/>
      <c r="E72" s="19"/>
      <c r="F72" s="19">
        <v>0</v>
      </c>
      <c r="G72" s="2" t="s">
        <v>24</v>
      </c>
      <c r="H72" s="2" t="s">
        <v>110</v>
      </c>
      <c r="I72" s="2"/>
      <c r="J72" s="2"/>
      <c r="K72" s="13" t="s">
        <v>49</v>
      </c>
      <c r="L72" s="15" t="s">
        <v>98</v>
      </c>
    </row>
    <row r="73" spans="1:12" x14ac:dyDescent="0.25">
      <c r="A73" s="2">
        <v>63</v>
      </c>
      <c r="B73" s="11" t="s">
        <v>111</v>
      </c>
      <c r="C73" s="11"/>
      <c r="D73" s="19"/>
      <c r="E73" s="19"/>
      <c r="F73" s="19">
        <v>0</v>
      </c>
      <c r="G73" s="2" t="s">
        <v>24</v>
      </c>
      <c r="H73" s="2" t="s">
        <v>112</v>
      </c>
      <c r="I73" s="2"/>
      <c r="J73" s="2" t="s">
        <v>54</v>
      </c>
      <c r="K73" s="13" t="s">
        <v>49</v>
      </c>
      <c r="L73" s="15" t="s">
        <v>98</v>
      </c>
    </row>
    <row r="74" spans="1:12" ht="30" x14ac:dyDescent="0.25">
      <c r="A74" s="2">
        <v>64</v>
      </c>
      <c r="B74" s="11" t="s">
        <v>113</v>
      </c>
      <c r="C74" s="11"/>
      <c r="D74" s="19"/>
      <c r="E74" s="19"/>
      <c r="F74" s="19">
        <v>0</v>
      </c>
      <c r="G74" s="2" t="s">
        <v>24</v>
      </c>
      <c r="H74" s="2" t="s">
        <v>114</v>
      </c>
      <c r="I74" s="2"/>
      <c r="J74" s="2" t="s">
        <v>54</v>
      </c>
      <c r="K74" s="13" t="s">
        <v>49</v>
      </c>
      <c r="L74" s="15" t="s">
        <v>98</v>
      </c>
    </row>
    <row r="75" spans="1:12" ht="60" x14ac:dyDescent="0.25">
      <c r="A75" s="2">
        <v>65</v>
      </c>
      <c r="B75" s="11" t="s">
        <v>115</v>
      </c>
      <c r="C75" s="11"/>
      <c r="D75" s="19" t="s">
        <v>17</v>
      </c>
      <c r="E75" s="19"/>
      <c r="F75" s="20" t="s">
        <v>155</v>
      </c>
      <c r="G75" s="2" t="s">
        <v>24</v>
      </c>
      <c r="H75" s="2" t="s">
        <v>116</v>
      </c>
      <c r="I75" s="2"/>
      <c r="J75" s="2"/>
      <c r="K75" s="13" t="s">
        <v>49</v>
      </c>
      <c r="L75" s="15" t="s">
        <v>98</v>
      </c>
    </row>
    <row r="76" spans="1:12" ht="60" x14ac:dyDescent="0.25">
      <c r="A76" s="2">
        <v>66</v>
      </c>
      <c r="B76" s="11" t="s">
        <v>117</v>
      </c>
      <c r="C76" s="11"/>
      <c r="D76" s="19" t="s">
        <v>17</v>
      </c>
      <c r="E76" s="19"/>
      <c r="F76" s="20" t="s">
        <v>155</v>
      </c>
      <c r="G76" s="2" t="s">
        <v>24</v>
      </c>
      <c r="H76" s="2" t="s">
        <v>118</v>
      </c>
      <c r="I76" s="2"/>
      <c r="J76" s="2"/>
      <c r="K76" s="13" t="s">
        <v>49</v>
      </c>
      <c r="L76" s="15" t="s">
        <v>98</v>
      </c>
    </row>
    <row r="77" spans="1:12" ht="30" x14ac:dyDescent="0.25">
      <c r="A77" s="2">
        <v>67</v>
      </c>
      <c r="B77" s="11" t="s">
        <v>119</v>
      </c>
      <c r="C77" s="11"/>
      <c r="D77" s="19"/>
      <c r="E77" s="19"/>
      <c r="F77" s="19">
        <v>0</v>
      </c>
      <c r="G77" s="2" t="s">
        <v>24</v>
      </c>
      <c r="H77" s="2" t="s">
        <v>120</v>
      </c>
      <c r="I77" s="2"/>
      <c r="J77" s="2"/>
      <c r="K77" s="13" t="s">
        <v>49</v>
      </c>
      <c r="L77" s="15" t="s">
        <v>98</v>
      </c>
    </row>
    <row r="78" spans="1:12" ht="30" x14ac:dyDescent="0.25">
      <c r="A78" s="2">
        <v>68</v>
      </c>
      <c r="B78" s="11" t="s">
        <v>121</v>
      </c>
      <c r="C78" s="11"/>
      <c r="D78" s="19"/>
      <c r="E78" s="19"/>
      <c r="F78" s="19">
        <v>0</v>
      </c>
      <c r="G78" s="2" t="s">
        <v>24</v>
      </c>
      <c r="H78" s="2" t="s">
        <v>122</v>
      </c>
      <c r="I78" s="2" t="s">
        <v>123</v>
      </c>
      <c r="J78" s="2"/>
      <c r="K78" s="13" t="s">
        <v>49</v>
      </c>
      <c r="L78" s="15" t="s">
        <v>98</v>
      </c>
    </row>
    <row r="79" spans="1:12" x14ac:dyDescent="0.25">
      <c r="A79" s="2">
        <v>69</v>
      </c>
      <c r="B79" s="11" t="s">
        <v>124</v>
      </c>
      <c r="C79" s="11"/>
      <c r="D79" s="19"/>
      <c r="E79" s="19"/>
      <c r="F79" s="19"/>
      <c r="G79" s="2"/>
      <c r="H79" s="2"/>
      <c r="I79" s="2"/>
      <c r="J79" s="2"/>
      <c r="K79" s="13" t="s">
        <v>125</v>
      </c>
      <c r="L79" s="15" t="s">
        <v>98</v>
      </c>
    </row>
    <row r="80" spans="1:12" ht="30" x14ac:dyDescent="0.25">
      <c r="A80" s="2">
        <v>70</v>
      </c>
      <c r="B80" s="11" t="s">
        <v>126</v>
      </c>
      <c r="C80" s="11"/>
      <c r="D80" s="19" t="s">
        <v>17</v>
      </c>
      <c r="E80" s="20" t="s">
        <v>156</v>
      </c>
      <c r="F80" s="19"/>
      <c r="G80" s="2"/>
      <c r="H80" s="2"/>
      <c r="I80" s="2"/>
      <c r="J80" s="2"/>
      <c r="K80" s="13" t="s">
        <v>125</v>
      </c>
      <c r="L80" s="15" t="s">
        <v>98</v>
      </c>
    </row>
    <row r="81" spans="1:12" x14ac:dyDescent="0.25">
      <c r="A81" s="2">
        <v>71</v>
      </c>
      <c r="B81" s="11" t="s">
        <v>127</v>
      </c>
      <c r="C81" s="11"/>
      <c r="D81" s="19" t="s">
        <v>17</v>
      </c>
      <c r="E81" s="19"/>
      <c r="F81" s="19"/>
      <c r="G81" s="2"/>
      <c r="H81" s="2"/>
      <c r="I81" s="2" t="s">
        <v>128</v>
      </c>
      <c r="J81" s="2"/>
      <c r="K81" s="13"/>
      <c r="L81" s="15"/>
    </row>
    <row r="82" spans="1:12" x14ac:dyDescent="0.25">
      <c r="A82" s="2">
        <v>72</v>
      </c>
      <c r="B82" s="11" t="s">
        <v>129</v>
      </c>
      <c r="C82" s="11"/>
      <c r="D82" s="19" t="s">
        <v>17</v>
      </c>
      <c r="E82" s="19"/>
      <c r="F82" s="19"/>
      <c r="G82" s="2"/>
      <c r="H82" s="2"/>
      <c r="I82" s="2" t="s">
        <v>130</v>
      </c>
      <c r="J82" s="2"/>
      <c r="K82" s="13"/>
      <c r="L82" s="15"/>
    </row>
    <row r="83" spans="1:12" x14ac:dyDescent="0.25">
      <c r="A83" s="2">
        <v>73</v>
      </c>
      <c r="B83" s="11" t="s">
        <v>157</v>
      </c>
      <c r="C83" s="11"/>
      <c r="D83" s="19"/>
      <c r="E83" s="19"/>
      <c r="F83" s="19"/>
      <c r="G83" s="2" t="s">
        <v>24</v>
      </c>
      <c r="H83" s="2"/>
      <c r="I83" s="2"/>
      <c r="J83" s="2" t="s">
        <v>54</v>
      </c>
      <c r="K83" s="13"/>
      <c r="L83" s="15"/>
    </row>
    <row r="84" spans="1:12" x14ac:dyDescent="0.25">
      <c r="A84" s="3"/>
      <c r="B84" s="9"/>
      <c r="C84" s="9"/>
      <c r="G84" s="3"/>
      <c r="K84" s="12"/>
      <c r="L84" s="12"/>
    </row>
    <row r="85" spans="1:12" x14ac:dyDescent="0.25">
      <c r="A85" s="3"/>
      <c r="B85" s="9"/>
      <c r="C85" s="9"/>
      <c r="G85" s="3"/>
      <c r="K85" s="12"/>
      <c r="L85" s="12"/>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54"/>
  <sheetViews>
    <sheetView topLeftCell="A37" zoomScale="70" zoomScaleNormal="70" zoomScaleSheetLayoutView="70" workbookViewId="0">
      <selection activeCell="B62" sqref="B62"/>
    </sheetView>
  </sheetViews>
  <sheetFormatPr baseColWidth="10" defaultColWidth="11.42578125" defaultRowHeight="15" x14ac:dyDescent="0.25"/>
  <cols>
    <col min="1" max="1" width="8.5703125" style="3" customWidth="1"/>
    <col min="2" max="2" width="14.85546875" style="3" customWidth="1"/>
    <col min="3" max="3" width="14.28515625" style="3" customWidth="1"/>
    <col min="4" max="4" width="53.85546875" style="10" customWidth="1"/>
    <col min="5" max="5" width="53.42578125" style="9" customWidth="1"/>
    <col min="6" max="6" width="18" style="3" customWidth="1"/>
    <col min="7" max="7" width="42.28515625" style="10" customWidth="1"/>
    <col min="8" max="16384" width="11.42578125" style="10"/>
  </cols>
  <sheetData>
    <row r="6" spans="1:7" ht="30" x14ac:dyDescent="0.25">
      <c r="A6" s="128"/>
      <c r="B6" s="127" t="s">
        <v>159</v>
      </c>
      <c r="C6" s="127"/>
      <c r="D6" s="127" t="s">
        <v>160</v>
      </c>
      <c r="E6" s="126" t="s">
        <v>161</v>
      </c>
      <c r="F6" s="126" t="s">
        <v>162</v>
      </c>
      <c r="G6" s="125"/>
    </row>
    <row r="7" spans="1:7" ht="30" x14ac:dyDescent="0.25">
      <c r="A7" s="2">
        <v>1</v>
      </c>
      <c r="B7" s="2" t="s">
        <v>163</v>
      </c>
      <c r="C7" s="2"/>
      <c r="D7" s="122" t="s">
        <v>164</v>
      </c>
      <c r="E7" s="11" t="s">
        <v>165</v>
      </c>
      <c r="F7" s="2" t="s">
        <v>166</v>
      </c>
      <c r="G7" s="11"/>
    </row>
    <row r="8" spans="1:7" x14ac:dyDescent="0.25">
      <c r="A8" s="2">
        <v>2</v>
      </c>
      <c r="B8" s="2" t="s">
        <v>163</v>
      </c>
      <c r="C8" s="2"/>
      <c r="D8" s="122" t="s">
        <v>167</v>
      </c>
      <c r="E8" s="11"/>
      <c r="F8" s="2" t="s">
        <v>166</v>
      </c>
      <c r="G8" s="11"/>
    </row>
    <row r="9" spans="1:7" ht="30" x14ac:dyDescent="0.25">
      <c r="A9" s="2">
        <v>3</v>
      </c>
      <c r="B9" s="2" t="s">
        <v>163</v>
      </c>
      <c r="C9" s="2"/>
      <c r="D9" s="11" t="s">
        <v>168</v>
      </c>
      <c r="E9" s="11"/>
      <c r="F9" s="2" t="s">
        <v>166</v>
      </c>
      <c r="G9" s="11"/>
    </row>
    <row r="10" spans="1:7" ht="45" x14ac:dyDescent="0.25">
      <c r="A10" s="2">
        <v>4</v>
      </c>
      <c r="B10" s="2" t="s">
        <v>169</v>
      </c>
      <c r="C10" s="2" t="s">
        <v>163</v>
      </c>
      <c r="D10" s="122" t="s">
        <v>170</v>
      </c>
      <c r="E10" s="11" t="s">
        <v>171</v>
      </c>
      <c r="F10" s="2" t="s">
        <v>166</v>
      </c>
      <c r="G10" s="11" t="s">
        <v>172</v>
      </c>
    </row>
    <row r="11" spans="1:7" ht="90" x14ac:dyDescent="0.25">
      <c r="A11" s="2">
        <v>5</v>
      </c>
      <c r="B11" s="2" t="s">
        <v>169</v>
      </c>
      <c r="C11" s="2" t="s">
        <v>173</v>
      </c>
      <c r="D11" s="122" t="s">
        <v>174</v>
      </c>
      <c r="E11" s="11" t="s">
        <v>175</v>
      </c>
      <c r="F11" s="2" t="s">
        <v>166</v>
      </c>
      <c r="G11" s="11"/>
    </row>
    <row r="12" spans="1:7" ht="45" x14ac:dyDescent="0.25">
      <c r="A12" s="2">
        <v>6</v>
      </c>
      <c r="B12" s="2" t="s">
        <v>169</v>
      </c>
      <c r="C12" s="2" t="s">
        <v>173</v>
      </c>
      <c r="D12" s="122" t="s">
        <v>176</v>
      </c>
      <c r="E12" s="11" t="s">
        <v>177</v>
      </c>
      <c r="F12" s="2" t="s">
        <v>166</v>
      </c>
      <c r="G12" s="11" t="s">
        <v>178</v>
      </c>
    </row>
    <row r="13" spans="1:7" ht="30" x14ac:dyDescent="0.25">
      <c r="A13" s="2">
        <v>7</v>
      </c>
      <c r="B13" s="2" t="s">
        <v>169</v>
      </c>
      <c r="C13" s="2" t="s">
        <v>173</v>
      </c>
      <c r="D13" s="122" t="s">
        <v>179</v>
      </c>
      <c r="E13" s="11" t="s">
        <v>180</v>
      </c>
      <c r="F13" s="2" t="s">
        <v>166</v>
      </c>
      <c r="G13" s="122"/>
    </row>
    <row r="14" spans="1:7" ht="255" x14ac:dyDescent="0.25">
      <c r="A14" s="2">
        <v>8</v>
      </c>
      <c r="B14" s="2" t="s">
        <v>169</v>
      </c>
      <c r="C14" s="2" t="s">
        <v>173</v>
      </c>
      <c r="D14" s="11" t="s">
        <v>181</v>
      </c>
      <c r="E14" s="124" t="s">
        <v>182</v>
      </c>
      <c r="F14" s="2" t="s">
        <v>166</v>
      </c>
      <c r="G14" s="122"/>
    </row>
    <row r="15" spans="1:7" ht="30" x14ac:dyDescent="0.25">
      <c r="A15" s="2">
        <v>9</v>
      </c>
      <c r="B15" s="2" t="s">
        <v>169</v>
      </c>
      <c r="C15" s="2" t="s">
        <v>173</v>
      </c>
      <c r="D15" s="11" t="s">
        <v>183</v>
      </c>
      <c r="E15" s="124" t="s">
        <v>184</v>
      </c>
      <c r="F15" s="2" t="s">
        <v>166</v>
      </c>
      <c r="G15" s="122"/>
    </row>
    <row r="16" spans="1:7" ht="60" x14ac:dyDescent="0.25">
      <c r="A16" s="2">
        <v>10</v>
      </c>
      <c r="B16" s="2" t="s">
        <v>169</v>
      </c>
      <c r="C16" s="2" t="s">
        <v>173</v>
      </c>
      <c r="D16" s="11" t="s">
        <v>185</v>
      </c>
      <c r="E16" s="124"/>
      <c r="F16" s="2" t="s">
        <v>166</v>
      </c>
      <c r="G16" s="122"/>
    </row>
    <row r="17" spans="1:7" ht="53.25" customHeight="1" x14ac:dyDescent="0.25">
      <c r="A17" s="2">
        <v>11</v>
      </c>
      <c r="B17" s="2" t="s">
        <v>169</v>
      </c>
      <c r="C17" s="2" t="s">
        <v>186</v>
      </c>
      <c r="D17" s="122" t="s">
        <v>187</v>
      </c>
      <c r="E17" s="11" t="s">
        <v>188</v>
      </c>
      <c r="F17" s="2" t="s">
        <v>166</v>
      </c>
      <c r="G17" s="122"/>
    </row>
    <row r="18" spans="1:7" ht="53.25" customHeight="1" x14ac:dyDescent="0.25">
      <c r="A18" s="2">
        <v>12</v>
      </c>
      <c r="B18" s="2" t="s">
        <v>169</v>
      </c>
      <c r="C18" s="2" t="s">
        <v>186</v>
      </c>
      <c r="D18" s="122" t="s">
        <v>189</v>
      </c>
      <c r="E18" s="11" t="s">
        <v>190</v>
      </c>
      <c r="F18" s="2" t="s">
        <v>166</v>
      </c>
      <c r="G18" s="122"/>
    </row>
    <row r="19" spans="1:7" ht="45" x14ac:dyDescent="0.25">
      <c r="A19" s="2">
        <v>13</v>
      </c>
      <c r="B19" s="2" t="s">
        <v>169</v>
      </c>
      <c r="C19" s="2" t="s">
        <v>186</v>
      </c>
      <c r="D19" s="122" t="s">
        <v>191</v>
      </c>
      <c r="E19" s="11" t="s">
        <v>192</v>
      </c>
      <c r="F19" s="2" t="s">
        <v>166</v>
      </c>
      <c r="G19" s="122"/>
    </row>
    <row r="20" spans="1:7" ht="66" customHeight="1" x14ac:dyDescent="0.25">
      <c r="A20" s="2">
        <v>14</v>
      </c>
      <c r="B20" s="2" t="s">
        <v>169</v>
      </c>
      <c r="C20" s="2" t="s">
        <v>186</v>
      </c>
      <c r="D20" s="122" t="s">
        <v>193</v>
      </c>
      <c r="E20" s="11" t="s">
        <v>194</v>
      </c>
      <c r="F20" s="2" t="s">
        <v>166</v>
      </c>
      <c r="G20" s="122"/>
    </row>
    <row r="21" spans="1:7" ht="66" customHeight="1" x14ac:dyDescent="0.25">
      <c r="A21" s="2">
        <v>15</v>
      </c>
      <c r="B21" s="2" t="s">
        <v>169</v>
      </c>
      <c r="C21" s="2" t="s">
        <v>186</v>
      </c>
      <c r="D21" s="122" t="s">
        <v>195</v>
      </c>
      <c r="E21" s="11" t="s">
        <v>196</v>
      </c>
      <c r="F21" s="2" t="s">
        <v>166</v>
      </c>
      <c r="G21" s="122"/>
    </row>
    <row r="22" spans="1:7" ht="66" customHeight="1" x14ac:dyDescent="0.25">
      <c r="A22" s="2">
        <v>16</v>
      </c>
      <c r="B22" s="2" t="s">
        <v>169</v>
      </c>
      <c r="C22" s="2" t="s">
        <v>186</v>
      </c>
      <c r="D22" s="122" t="s">
        <v>197</v>
      </c>
      <c r="E22" s="11" t="s">
        <v>198</v>
      </c>
      <c r="F22" s="2" t="s">
        <v>166</v>
      </c>
      <c r="G22" s="122"/>
    </row>
    <row r="23" spans="1:7" ht="66" customHeight="1" x14ac:dyDescent="0.25">
      <c r="A23" s="2">
        <v>17</v>
      </c>
      <c r="B23" s="2" t="s">
        <v>169</v>
      </c>
      <c r="C23" s="122" t="s">
        <v>199</v>
      </c>
      <c r="D23" s="122" t="s">
        <v>200</v>
      </c>
      <c r="E23" s="11" t="s">
        <v>201</v>
      </c>
      <c r="F23" s="2" t="s">
        <v>166</v>
      </c>
      <c r="G23" s="122"/>
    </row>
    <row r="24" spans="1:7" ht="66" customHeight="1" x14ac:dyDescent="0.25">
      <c r="A24" s="2">
        <v>18</v>
      </c>
      <c r="B24" s="2" t="s">
        <v>169</v>
      </c>
      <c r="C24" s="122" t="s">
        <v>199</v>
      </c>
      <c r="D24" s="11" t="s">
        <v>202</v>
      </c>
      <c r="E24" s="11" t="s">
        <v>203</v>
      </c>
      <c r="F24" s="2" t="s">
        <v>166</v>
      </c>
      <c r="G24" s="122"/>
    </row>
    <row r="25" spans="1:7" ht="45" x14ac:dyDescent="0.25">
      <c r="A25" s="2">
        <v>19</v>
      </c>
      <c r="B25" s="2" t="s">
        <v>169</v>
      </c>
      <c r="C25" s="2" t="s">
        <v>93</v>
      </c>
      <c r="D25" s="11" t="s">
        <v>204</v>
      </c>
      <c r="E25" s="11"/>
      <c r="F25" s="2" t="s">
        <v>166</v>
      </c>
      <c r="G25" s="122"/>
    </row>
    <row r="26" spans="1:7" x14ac:dyDescent="0.25">
      <c r="A26" s="2">
        <v>20</v>
      </c>
      <c r="B26" s="2" t="s">
        <v>24</v>
      </c>
      <c r="C26" s="2" t="s">
        <v>205</v>
      </c>
      <c r="D26" s="122" t="s">
        <v>206</v>
      </c>
      <c r="E26" s="123">
        <v>0.5</v>
      </c>
      <c r="F26" s="2" t="s">
        <v>166</v>
      </c>
      <c r="G26" s="122"/>
    </row>
    <row r="27" spans="1:7" ht="30" x14ac:dyDescent="0.25">
      <c r="A27" s="2">
        <v>21</v>
      </c>
      <c r="B27" s="2" t="s">
        <v>24</v>
      </c>
      <c r="C27" s="5" t="s">
        <v>207</v>
      </c>
      <c r="D27" s="11" t="s">
        <v>208</v>
      </c>
      <c r="E27" s="11"/>
      <c r="F27" s="2" t="s">
        <v>166</v>
      </c>
      <c r="G27" s="122"/>
    </row>
    <row r="28" spans="1:7" ht="90" x14ac:dyDescent="0.25">
      <c r="A28" s="2">
        <v>22</v>
      </c>
      <c r="B28" s="2" t="s">
        <v>24</v>
      </c>
      <c r="C28" s="5" t="s">
        <v>207</v>
      </c>
      <c r="D28" s="11" t="s">
        <v>209</v>
      </c>
      <c r="E28" s="11"/>
      <c r="F28" s="2" t="s">
        <v>166</v>
      </c>
      <c r="G28" s="122"/>
    </row>
    <row r="29" spans="1:7" ht="30" x14ac:dyDescent="0.25">
      <c r="A29" s="2">
        <v>23</v>
      </c>
      <c r="B29" s="2" t="s">
        <v>24</v>
      </c>
      <c r="C29" s="5" t="s">
        <v>210</v>
      </c>
      <c r="D29" s="122" t="s">
        <v>211</v>
      </c>
      <c r="E29" s="11" t="s">
        <v>212</v>
      </c>
      <c r="F29" s="2" t="s">
        <v>166</v>
      </c>
      <c r="G29" s="122"/>
    </row>
    <row r="30" spans="1:7" x14ac:dyDescent="0.25">
      <c r="A30" s="2">
        <v>24</v>
      </c>
      <c r="B30" s="2" t="s">
        <v>24</v>
      </c>
      <c r="C30" s="2" t="s">
        <v>213</v>
      </c>
      <c r="D30" s="122" t="s">
        <v>214</v>
      </c>
      <c r="E30" s="11" t="s">
        <v>215</v>
      </c>
      <c r="F30" s="2" t="s">
        <v>166</v>
      </c>
      <c r="G30" s="122"/>
    </row>
    <row r="31" spans="1:7" x14ac:dyDescent="0.25">
      <c r="A31" s="2">
        <v>25</v>
      </c>
      <c r="B31" s="2" t="s">
        <v>24</v>
      </c>
      <c r="C31" s="2" t="s">
        <v>216</v>
      </c>
      <c r="D31" s="122" t="s">
        <v>217</v>
      </c>
      <c r="E31" s="11" t="s">
        <v>218</v>
      </c>
      <c r="F31" s="2" t="s">
        <v>166</v>
      </c>
      <c r="G31" s="122"/>
    </row>
    <row r="32" spans="1:7" ht="30" x14ac:dyDescent="0.25">
      <c r="A32" s="2">
        <v>26</v>
      </c>
      <c r="B32" s="2" t="s">
        <v>24</v>
      </c>
      <c r="C32" s="5" t="s">
        <v>219</v>
      </c>
      <c r="D32" s="122" t="s">
        <v>220</v>
      </c>
      <c r="E32" s="11"/>
      <c r="F32" s="2" t="s">
        <v>166</v>
      </c>
      <c r="G32" s="122"/>
    </row>
    <row r="33" spans="1:7" x14ac:dyDescent="0.25">
      <c r="A33" s="2">
        <v>27</v>
      </c>
      <c r="B33" s="2" t="s">
        <v>24</v>
      </c>
      <c r="C33" s="2" t="s">
        <v>221</v>
      </c>
      <c r="D33" s="122" t="s">
        <v>222</v>
      </c>
      <c r="E33" s="11"/>
      <c r="F33" s="2" t="s">
        <v>166</v>
      </c>
      <c r="G33" s="122"/>
    </row>
    <row r="34" spans="1:7" ht="30" x14ac:dyDescent="0.25">
      <c r="A34" s="2">
        <v>28</v>
      </c>
      <c r="B34" s="2" t="s">
        <v>169</v>
      </c>
      <c r="C34" s="2" t="s">
        <v>173</v>
      </c>
      <c r="D34" s="11" t="s">
        <v>223</v>
      </c>
      <c r="E34" s="124"/>
      <c r="F34" s="5" t="s">
        <v>224</v>
      </c>
      <c r="G34" s="122"/>
    </row>
    <row r="35" spans="1:7" ht="45" x14ac:dyDescent="0.25">
      <c r="A35" s="2">
        <v>29</v>
      </c>
      <c r="B35" s="2" t="s">
        <v>169</v>
      </c>
      <c r="C35" s="2" t="s">
        <v>186</v>
      </c>
      <c r="D35" s="11" t="s">
        <v>225</v>
      </c>
      <c r="E35" s="11"/>
      <c r="F35" s="5" t="s">
        <v>224</v>
      </c>
      <c r="G35" s="122"/>
    </row>
    <row r="36" spans="1:7" ht="30" x14ac:dyDescent="0.25">
      <c r="A36" s="2">
        <v>30</v>
      </c>
      <c r="B36" s="2" t="s">
        <v>169</v>
      </c>
      <c r="C36" s="2" t="s">
        <v>93</v>
      </c>
      <c r="D36" s="11" t="s">
        <v>226</v>
      </c>
      <c r="E36" s="11"/>
      <c r="F36" s="5" t="s">
        <v>224</v>
      </c>
      <c r="G36" s="122"/>
    </row>
    <row r="37" spans="1:7" ht="30" x14ac:dyDescent="0.25">
      <c r="A37" s="2">
        <v>31</v>
      </c>
      <c r="B37" s="2" t="s">
        <v>169</v>
      </c>
      <c r="C37" s="2" t="s">
        <v>93</v>
      </c>
      <c r="D37" s="11" t="s">
        <v>227</v>
      </c>
      <c r="E37" s="11"/>
      <c r="F37" s="5" t="s">
        <v>224</v>
      </c>
      <c r="G37" s="122"/>
    </row>
    <row r="38" spans="1:7" ht="75" x14ac:dyDescent="0.25">
      <c r="A38" s="2">
        <v>32</v>
      </c>
      <c r="B38" s="2" t="s">
        <v>163</v>
      </c>
      <c r="C38" s="5" t="s">
        <v>228</v>
      </c>
      <c r="D38" s="11" t="s">
        <v>229</v>
      </c>
      <c r="E38" s="11"/>
      <c r="F38" s="5" t="s">
        <v>224</v>
      </c>
      <c r="G38" s="122"/>
    </row>
    <row r="39" spans="1:7" ht="30" x14ac:dyDescent="0.25">
      <c r="A39" s="2">
        <v>33</v>
      </c>
      <c r="B39" s="2" t="s">
        <v>163</v>
      </c>
      <c r="C39" s="5" t="s">
        <v>228</v>
      </c>
      <c r="D39" s="11" t="s">
        <v>230</v>
      </c>
      <c r="E39" s="11"/>
      <c r="F39" s="5" t="s">
        <v>224</v>
      </c>
      <c r="G39" s="122"/>
    </row>
    <row r="40" spans="1:7" ht="30" x14ac:dyDescent="0.25">
      <c r="A40" s="2">
        <v>34</v>
      </c>
      <c r="B40" s="2" t="s">
        <v>163</v>
      </c>
      <c r="C40" s="5"/>
      <c r="D40" s="11" t="s">
        <v>231</v>
      </c>
      <c r="E40" s="11"/>
      <c r="F40" s="5" t="s">
        <v>224</v>
      </c>
      <c r="G40" s="122"/>
    </row>
    <row r="41" spans="1:7" ht="30" x14ac:dyDescent="0.25">
      <c r="A41" s="2">
        <v>35</v>
      </c>
      <c r="B41" s="2" t="s">
        <v>163</v>
      </c>
      <c r="C41" s="5"/>
      <c r="D41" s="11" t="s">
        <v>232</v>
      </c>
      <c r="E41" s="11"/>
      <c r="F41" s="5" t="s">
        <v>224</v>
      </c>
      <c r="G41" s="122"/>
    </row>
    <row r="42" spans="1:7" ht="150" x14ac:dyDescent="0.25">
      <c r="A42" s="2">
        <v>36</v>
      </c>
      <c r="B42" s="2" t="s">
        <v>169</v>
      </c>
      <c r="C42" s="2" t="s">
        <v>173</v>
      </c>
      <c r="D42" s="122" t="s">
        <v>233</v>
      </c>
      <c r="E42" s="124" t="s">
        <v>234</v>
      </c>
      <c r="F42" s="2" t="s">
        <v>235</v>
      </c>
      <c r="G42" s="122"/>
    </row>
    <row r="43" spans="1:7" ht="30" x14ac:dyDescent="0.25">
      <c r="A43" s="2">
        <v>37</v>
      </c>
      <c r="B43" s="2" t="s">
        <v>169</v>
      </c>
      <c r="C43" s="2" t="s">
        <v>173</v>
      </c>
      <c r="D43" s="11" t="s">
        <v>236</v>
      </c>
      <c r="E43" s="124"/>
      <c r="F43" s="2" t="s">
        <v>235</v>
      </c>
      <c r="G43" s="122"/>
    </row>
    <row r="44" spans="1:7" ht="30" x14ac:dyDescent="0.25">
      <c r="A44" s="2">
        <v>38</v>
      </c>
      <c r="B44" s="2" t="s">
        <v>169</v>
      </c>
      <c r="C44" s="2" t="s">
        <v>173</v>
      </c>
      <c r="D44" s="11" t="s">
        <v>237</v>
      </c>
      <c r="E44" s="124" t="s">
        <v>238</v>
      </c>
      <c r="F44" s="2" t="s">
        <v>235</v>
      </c>
      <c r="G44" s="122"/>
    </row>
    <row r="45" spans="1:7" ht="45" x14ac:dyDescent="0.25">
      <c r="A45" s="2">
        <v>39</v>
      </c>
      <c r="B45" s="2" t="s">
        <v>169</v>
      </c>
      <c r="C45" s="2" t="s">
        <v>173</v>
      </c>
      <c r="D45" s="122" t="s">
        <v>239</v>
      </c>
      <c r="E45" s="124" t="s">
        <v>240</v>
      </c>
      <c r="F45" s="2" t="s">
        <v>241</v>
      </c>
      <c r="G45" s="122"/>
    </row>
    <row r="46" spans="1:7" ht="75" x14ac:dyDescent="0.25">
      <c r="A46" s="2">
        <v>40</v>
      </c>
      <c r="B46" s="2" t="s">
        <v>169</v>
      </c>
      <c r="C46" s="2" t="s">
        <v>173</v>
      </c>
      <c r="D46" s="122" t="s">
        <v>242</v>
      </c>
      <c r="E46" s="124" t="s">
        <v>243</v>
      </c>
      <c r="F46" s="2" t="s">
        <v>241</v>
      </c>
      <c r="G46" s="122"/>
    </row>
    <row r="47" spans="1:7" ht="30" x14ac:dyDescent="0.25">
      <c r="A47" s="2">
        <v>41</v>
      </c>
      <c r="B47" s="2" t="s">
        <v>169</v>
      </c>
      <c r="C47" s="2" t="s">
        <v>173</v>
      </c>
      <c r="D47" s="11" t="s">
        <v>244</v>
      </c>
      <c r="E47" s="124" t="s">
        <v>245</v>
      </c>
      <c r="F47" s="2" t="s">
        <v>241</v>
      </c>
      <c r="G47" s="122"/>
    </row>
    <row r="48" spans="1:7" ht="115.5" customHeight="1" x14ac:dyDescent="0.25">
      <c r="A48" s="2">
        <v>42</v>
      </c>
      <c r="B48" s="2" t="s">
        <v>169</v>
      </c>
      <c r="C48" s="2" t="s">
        <v>173</v>
      </c>
      <c r="D48" s="11" t="s">
        <v>246</v>
      </c>
      <c r="E48" s="124" t="s">
        <v>247</v>
      </c>
      <c r="F48" s="2" t="s">
        <v>241</v>
      </c>
      <c r="G48" s="122"/>
    </row>
    <row r="49" spans="1:7" ht="30" x14ac:dyDescent="0.25">
      <c r="A49" s="2">
        <v>43</v>
      </c>
      <c r="B49" s="2" t="s">
        <v>169</v>
      </c>
      <c r="C49" s="2" t="s">
        <v>186</v>
      </c>
      <c r="D49" s="11" t="s">
        <v>248</v>
      </c>
      <c r="E49" s="11" t="s">
        <v>249</v>
      </c>
      <c r="F49" s="2" t="s">
        <v>241</v>
      </c>
      <c r="G49" s="122"/>
    </row>
    <row r="50" spans="1:7" ht="30" x14ac:dyDescent="0.25">
      <c r="A50" s="2">
        <v>44</v>
      </c>
      <c r="B50" s="2" t="s">
        <v>169</v>
      </c>
      <c r="C50" s="122" t="s">
        <v>199</v>
      </c>
      <c r="D50" s="122" t="s">
        <v>250</v>
      </c>
      <c r="E50" s="11" t="s">
        <v>251</v>
      </c>
      <c r="F50" s="2" t="s">
        <v>241</v>
      </c>
      <c r="G50" s="122"/>
    </row>
    <row r="51" spans="1:7" x14ac:dyDescent="0.25">
      <c r="A51" s="2">
        <v>45</v>
      </c>
      <c r="B51" s="2" t="s">
        <v>169</v>
      </c>
      <c r="C51" s="122" t="s">
        <v>199</v>
      </c>
      <c r="D51" s="122" t="s">
        <v>252</v>
      </c>
      <c r="E51" s="11" t="s">
        <v>253</v>
      </c>
      <c r="F51" s="2" t="s">
        <v>241</v>
      </c>
      <c r="G51" s="122"/>
    </row>
    <row r="52" spans="1:7" x14ac:dyDescent="0.25">
      <c r="A52" s="2">
        <v>46</v>
      </c>
      <c r="B52" s="2" t="s">
        <v>169</v>
      </c>
      <c r="C52" s="122" t="s">
        <v>199</v>
      </c>
      <c r="D52" s="122" t="s">
        <v>254</v>
      </c>
      <c r="E52" s="11" t="s">
        <v>255</v>
      </c>
      <c r="F52" s="2" t="s">
        <v>241</v>
      </c>
      <c r="G52" s="122"/>
    </row>
    <row r="53" spans="1:7" x14ac:dyDescent="0.25">
      <c r="A53" s="2">
        <v>47</v>
      </c>
      <c r="B53" s="2" t="s">
        <v>24</v>
      </c>
      <c r="C53" s="2" t="s">
        <v>205</v>
      </c>
      <c r="D53" s="122" t="s">
        <v>256</v>
      </c>
      <c r="E53" s="11" t="s">
        <v>257</v>
      </c>
      <c r="F53" s="2" t="s">
        <v>241</v>
      </c>
      <c r="G53" s="122"/>
    </row>
    <row r="54" spans="1:7" ht="34.5" customHeight="1" x14ac:dyDescent="0.25">
      <c r="A54" s="2">
        <v>48</v>
      </c>
      <c r="B54" s="2" t="s">
        <v>24</v>
      </c>
      <c r="C54" s="2" t="s">
        <v>258</v>
      </c>
      <c r="D54" s="122" t="s">
        <v>259</v>
      </c>
      <c r="E54" s="11"/>
      <c r="F54" s="2" t="s">
        <v>241</v>
      </c>
      <c r="G54" s="122"/>
    </row>
  </sheetData>
  <autoFilter ref="A6:G54">
    <sortState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D54"/>
  <sheetViews>
    <sheetView showGridLines="0" topLeftCell="B1" workbookViewId="0">
      <selection activeCell="D7" sqref="D7"/>
    </sheetView>
  </sheetViews>
  <sheetFormatPr baseColWidth="10" defaultColWidth="14.5703125" defaultRowHeight="12.75" customHeight="1" zeroHeight="1" x14ac:dyDescent="0.2"/>
  <cols>
    <col min="1" max="1" width="6" style="193" hidden="1" customWidth="1"/>
    <col min="2" max="2" width="13.85546875" style="193" customWidth="1"/>
    <col min="3" max="3" width="73.42578125" style="193" customWidth="1"/>
    <col min="4" max="4" width="22" style="193" customWidth="1"/>
    <col min="5" max="16384" width="14.5703125" style="193"/>
  </cols>
  <sheetData>
    <row r="1" spans="1:4" x14ac:dyDescent="0.2">
      <c r="A1" s="192"/>
    </row>
    <row r="2" spans="1:4" x14ac:dyDescent="0.2">
      <c r="A2" s="192"/>
    </row>
    <row r="3" spans="1:4" x14ac:dyDescent="0.2">
      <c r="A3" s="192"/>
    </row>
    <row r="4" spans="1:4" x14ac:dyDescent="0.2">
      <c r="A4" s="192"/>
      <c r="B4" s="195"/>
    </row>
    <row r="5" spans="1:4" ht="53.25" customHeight="1" x14ac:dyDescent="0.2">
      <c r="A5" s="192"/>
    </row>
    <row r="6" spans="1:4" ht="18.75" customHeight="1" x14ac:dyDescent="0.2">
      <c r="A6" s="192"/>
      <c r="C6" s="194" t="s">
        <v>260</v>
      </c>
    </row>
    <row r="7" spans="1:4" ht="39" x14ac:dyDescent="0.2">
      <c r="A7" s="192"/>
      <c r="C7" s="196" t="s">
        <v>261</v>
      </c>
    </row>
    <row r="8" spans="1:4" x14ac:dyDescent="0.2">
      <c r="A8" s="192"/>
    </row>
    <row r="9" spans="1:4" ht="19.5" customHeight="1" x14ac:dyDescent="0.2">
      <c r="A9" s="192" t="s">
        <v>262</v>
      </c>
    </row>
    <row r="10" spans="1:4" ht="19.5" customHeight="1" x14ac:dyDescent="0.2">
      <c r="A10" s="192" t="s">
        <v>263</v>
      </c>
      <c r="C10" s="198" t="s">
        <v>264</v>
      </c>
    </row>
    <row r="11" spans="1:4" ht="19.5" customHeight="1" x14ac:dyDescent="0.2">
      <c r="A11" s="192" t="s">
        <v>265</v>
      </c>
      <c r="C11" s="198" t="s">
        <v>266</v>
      </c>
    </row>
    <row r="12" spans="1:4" ht="19.5" customHeight="1" x14ac:dyDescent="0.2">
      <c r="A12" s="192" t="s">
        <v>267</v>
      </c>
      <c r="C12" s="198" t="s">
        <v>268</v>
      </c>
      <c r="D12" s="199" t="s">
        <v>269</v>
      </c>
    </row>
    <row r="13" spans="1:4" ht="19.5" customHeight="1" x14ac:dyDescent="0.2">
      <c r="A13" s="192"/>
      <c r="C13" s="198" t="s">
        <v>270</v>
      </c>
      <c r="D13" s="199" t="s">
        <v>271</v>
      </c>
    </row>
    <row r="14" spans="1:4" ht="19.5" customHeight="1" x14ac:dyDescent="0.2">
      <c r="A14" s="192"/>
      <c r="C14" s="198" t="s">
        <v>272</v>
      </c>
    </row>
    <row r="15" spans="1:4" ht="19.5" customHeight="1" x14ac:dyDescent="0.2">
      <c r="A15" s="192" t="s">
        <v>273</v>
      </c>
      <c r="C15" s="198" t="s">
        <v>274</v>
      </c>
      <c r="D15" s="199" t="s">
        <v>269</v>
      </c>
    </row>
    <row r="16" spans="1:4" ht="19.5" customHeight="1" x14ac:dyDescent="0.2">
      <c r="A16" s="192"/>
      <c r="C16" s="198" t="s">
        <v>275</v>
      </c>
    </row>
    <row r="17" spans="1:4" ht="12.75" customHeight="1" x14ac:dyDescent="0.2">
      <c r="C17" s="198" t="s">
        <v>276</v>
      </c>
    </row>
    <row r="18" spans="1:4" ht="19.5" customHeight="1" x14ac:dyDescent="0.2">
      <c r="A18" s="192"/>
      <c r="C18" s="198" t="s">
        <v>277</v>
      </c>
      <c r="D18" s="199" t="s">
        <v>269</v>
      </c>
    </row>
    <row r="19" spans="1:4" ht="19.5" customHeight="1" x14ac:dyDescent="0.2">
      <c r="A19" s="192" t="s">
        <v>278</v>
      </c>
    </row>
    <row r="20" spans="1:4" ht="19.5" customHeight="1" x14ac:dyDescent="0.2">
      <c r="C20" s="193" t="s">
        <v>279</v>
      </c>
    </row>
    <row r="21" spans="1:4" ht="19.5" customHeight="1" x14ac:dyDescent="0.2"/>
    <row r="22" spans="1:4" ht="19.5" customHeight="1" x14ac:dyDescent="0.2">
      <c r="C22" s="197" t="s">
        <v>280</v>
      </c>
    </row>
    <row r="23" spans="1:4" ht="19.5" customHeight="1" x14ac:dyDescent="0.2"/>
    <row r="24" spans="1:4" ht="19.5" customHeight="1" x14ac:dyDescent="0.2"/>
    <row r="25" spans="1:4" ht="19.5" customHeight="1" x14ac:dyDescent="0.2"/>
    <row r="26" spans="1:4" ht="19.5" customHeight="1" x14ac:dyDescent="0.2"/>
    <row r="27" spans="1:4" ht="19.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sheetData>
  <dataValidations count="1">
    <dataValidation type="list" allowBlank="1" showInputMessage="1" showErrorMessage="1" sqref="WVK983025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formula1>$A$9:$A$19</formula1>
    </dataValidation>
  </dataValidations>
  <hyperlinks>
    <hyperlink ref="C10" location="'Tableau 1 descript prod RC'!A1" display="Tableau 1 : Description production et RC"/>
    <hyperlink ref="C11" location="'Tableau 2.1 2.2 besoins'!A1" display="Tableau 2 : Besoins"/>
    <hyperlink ref="C12" location="'Tableau 3 Evolution besoins RC '!A1" display="Tableau 3 : Evolution besoin RC"/>
    <hyperlink ref="C15" location="'Tableau 6 Tableau des DN'!A1" display="Tableau 6 : Tableau des DN"/>
    <hyperlink ref="C16" location="'Tableau 7 couts exploitation'!A1" display="Tableau 7 : Coûts d’exploitation"/>
    <hyperlink ref="C13" location="'Tableau 4 Impact subvention'!A1" display="Tableau 4 : Impact subvention"/>
    <hyperlink ref="C14" location="'Tableau 5 plan d''appro'!A1" display="Tableau 5 : Plan d'approvisionnement"/>
    <hyperlink ref="C17:C18" location="'Tableau 7 couts exploitation'!A1" display="Tableau 7 : Coûts d’exploitation"/>
    <hyperlink ref="C17" location="'Tableau 8 hauteur cheminées'!A1" display="Tableau 8 : hauteur de cheminées"/>
    <hyperlink ref="C18" location="'9 Déficit de financement'!A1" display="Tableau 9 : Déficit de financement"/>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189"/>
  <sheetViews>
    <sheetView topLeftCell="A13" zoomScale="115" zoomScaleNormal="115" workbookViewId="0">
      <selection activeCell="N35" sqref="N35"/>
    </sheetView>
  </sheetViews>
  <sheetFormatPr baseColWidth="10" defaultColWidth="11.42578125" defaultRowHeight="15" x14ac:dyDescent="0.25"/>
  <cols>
    <col min="1" max="1" width="4.5703125" customWidth="1"/>
    <col min="2" max="2" width="4.42578125" customWidth="1"/>
    <col min="3" max="3" width="34.7109375" customWidth="1"/>
    <col min="4" max="4" width="14.85546875" customWidth="1"/>
    <col min="5" max="5" width="14.7109375" customWidth="1"/>
    <col min="6" max="6" width="20.85546875" customWidth="1"/>
    <col min="7" max="7" width="4" customWidth="1"/>
    <col min="8" max="8" width="15.7109375" customWidth="1"/>
  </cols>
  <sheetData>
    <row r="1" spans="1:19" ht="15.75" x14ac:dyDescent="0.25">
      <c r="A1" s="174" t="s">
        <v>281</v>
      </c>
      <c r="B1" s="138"/>
      <c r="C1" s="138"/>
      <c r="D1" s="138"/>
      <c r="E1" s="138"/>
      <c r="F1" s="138"/>
      <c r="G1" s="138"/>
      <c r="H1" s="138"/>
      <c r="I1" s="138"/>
      <c r="J1" s="138"/>
      <c r="K1" s="138"/>
      <c r="L1" s="138"/>
      <c r="M1" s="138"/>
      <c r="N1" s="138"/>
      <c r="O1" s="138"/>
      <c r="P1" s="138"/>
      <c r="Q1" s="138"/>
      <c r="R1" s="138"/>
      <c r="S1" s="138"/>
    </row>
    <row r="2" spans="1:19" ht="15.75" thickBot="1" x14ac:dyDescent="0.3">
      <c r="A2" s="138"/>
      <c r="B2" s="138"/>
      <c r="C2" s="138"/>
      <c r="D2" s="138"/>
      <c r="E2" s="138"/>
      <c r="F2" s="138"/>
      <c r="G2" s="138"/>
      <c r="H2" s="138"/>
      <c r="I2" s="138"/>
      <c r="J2" s="138"/>
      <c r="K2" s="138"/>
      <c r="L2" s="138"/>
      <c r="M2" s="138"/>
      <c r="N2" s="138"/>
      <c r="O2" s="138"/>
      <c r="P2" s="138"/>
      <c r="Q2" s="138"/>
      <c r="R2" s="138"/>
      <c r="S2" s="138"/>
    </row>
    <row r="3" spans="1:19" ht="21.75" customHeight="1" thickBot="1" x14ac:dyDescent="0.3">
      <c r="A3" s="24"/>
      <c r="B3" s="25"/>
      <c r="C3" s="26" t="s">
        <v>282</v>
      </c>
      <c r="D3" s="27" t="s">
        <v>283</v>
      </c>
      <c r="E3" s="27" t="s">
        <v>284</v>
      </c>
      <c r="F3" s="28" t="s">
        <v>285</v>
      </c>
      <c r="G3" s="138"/>
      <c r="H3" s="138"/>
      <c r="I3" s="138"/>
      <c r="J3" s="138"/>
      <c r="K3" s="138"/>
      <c r="L3" s="138"/>
      <c r="M3" s="138"/>
      <c r="N3" s="138"/>
      <c r="O3" s="138"/>
      <c r="P3" s="138"/>
      <c r="Q3" s="138"/>
    </row>
    <row r="4" spans="1:19" ht="13.5" customHeight="1" x14ac:dyDescent="0.25">
      <c r="A4" s="325" t="s">
        <v>286</v>
      </c>
      <c r="B4" s="329" t="s">
        <v>287</v>
      </c>
      <c r="C4" s="29" t="s">
        <v>288</v>
      </c>
      <c r="D4" s="30">
        <v>0</v>
      </c>
      <c r="E4" s="30">
        <v>20000</v>
      </c>
      <c r="F4" s="31">
        <f>E4-D4</f>
        <v>20000</v>
      </c>
      <c r="G4" s="138"/>
      <c r="H4" s="138"/>
      <c r="I4" s="138"/>
      <c r="J4" s="138"/>
      <c r="K4" s="138"/>
      <c r="L4" s="138"/>
      <c r="M4" s="138"/>
      <c r="N4" s="138"/>
      <c r="O4" s="138"/>
      <c r="P4" s="138"/>
      <c r="Q4" s="138"/>
    </row>
    <row r="5" spans="1:19" ht="13.5" customHeight="1" x14ac:dyDescent="0.25">
      <c r="A5" s="326"/>
      <c r="B5" s="330"/>
      <c r="C5" s="32" t="s">
        <v>289</v>
      </c>
      <c r="D5" s="33">
        <v>0</v>
      </c>
      <c r="E5" s="33">
        <v>23000</v>
      </c>
      <c r="F5" s="34">
        <f>E5-D5</f>
        <v>23000</v>
      </c>
      <c r="G5" s="138"/>
      <c r="H5" s="138"/>
      <c r="I5" s="138"/>
      <c r="J5" s="138"/>
      <c r="K5" s="138"/>
      <c r="L5" s="138"/>
      <c r="M5" s="138"/>
      <c r="N5" s="138"/>
      <c r="O5" s="138"/>
      <c r="P5" s="138"/>
      <c r="Q5" s="138"/>
    </row>
    <row r="6" spans="1:19" ht="13.5" customHeight="1" x14ac:dyDescent="0.25">
      <c r="A6" s="326"/>
      <c r="B6" s="330"/>
      <c r="C6" s="32" t="s">
        <v>290</v>
      </c>
      <c r="D6" s="33">
        <v>0</v>
      </c>
      <c r="E6" s="35">
        <f>E4/E5</f>
        <v>0.86956521739130432</v>
      </c>
      <c r="F6" s="34"/>
      <c r="G6" s="138"/>
      <c r="H6" s="138"/>
      <c r="I6" s="138"/>
      <c r="J6" s="138"/>
      <c r="K6" s="138"/>
      <c r="L6" s="138"/>
      <c r="M6" s="138"/>
      <c r="N6" s="138"/>
      <c r="O6" s="138"/>
      <c r="P6" s="138"/>
      <c r="Q6" s="138"/>
    </row>
    <row r="7" spans="1:19" ht="13.5" customHeight="1" x14ac:dyDescent="0.25">
      <c r="A7" s="326"/>
      <c r="B7" s="330"/>
      <c r="C7" s="32" t="s">
        <v>291</v>
      </c>
      <c r="D7" s="36">
        <v>0</v>
      </c>
      <c r="E7" s="36">
        <v>2.4</v>
      </c>
      <c r="F7" s="37">
        <f>E7-D7</f>
        <v>2.4</v>
      </c>
      <c r="G7" s="138"/>
      <c r="H7" s="138"/>
      <c r="I7" s="138"/>
      <c r="J7" s="138"/>
      <c r="K7" s="138"/>
      <c r="L7" s="138"/>
      <c r="M7" s="138"/>
      <c r="N7" s="138"/>
      <c r="O7" s="138"/>
      <c r="P7" s="138"/>
      <c r="Q7" s="138"/>
    </row>
    <row r="8" spans="1:19" ht="13.5" customHeight="1" x14ac:dyDescent="0.25">
      <c r="A8" s="326"/>
      <c r="B8" s="330"/>
      <c r="C8" s="118" t="s">
        <v>292</v>
      </c>
      <c r="D8" s="119"/>
      <c r="E8" s="119"/>
      <c r="F8" s="120"/>
      <c r="G8" s="138"/>
      <c r="I8" s="138"/>
      <c r="J8" s="138"/>
      <c r="K8" s="138"/>
      <c r="L8" s="138"/>
      <c r="M8" s="138"/>
      <c r="N8" s="138"/>
      <c r="O8" s="138"/>
      <c r="P8" s="138"/>
      <c r="Q8" s="138"/>
    </row>
    <row r="9" spans="1:19" ht="13.5" customHeight="1" thickBot="1" x14ac:dyDescent="0.3">
      <c r="A9" s="326"/>
      <c r="B9" s="330"/>
      <c r="C9" s="38" t="s">
        <v>293</v>
      </c>
      <c r="D9" s="39">
        <f>D4/$D$15</f>
        <v>0</v>
      </c>
      <c r="E9" s="39">
        <f>E4/$E$15</f>
        <v>0.66666666666666663</v>
      </c>
      <c r="F9" s="40"/>
      <c r="G9" s="138"/>
      <c r="H9" s="138"/>
      <c r="I9" s="138"/>
      <c r="J9" s="138"/>
      <c r="K9" s="138"/>
      <c r="L9" s="138"/>
      <c r="M9" s="138"/>
      <c r="N9" s="138"/>
      <c r="O9" s="138"/>
      <c r="P9" s="138"/>
      <c r="Q9" s="138"/>
    </row>
    <row r="10" spans="1:19" ht="13.5" customHeight="1" x14ac:dyDescent="0.25">
      <c r="A10" s="326"/>
      <c r="B10" s="331" t="s">
        <v>294</v>
      </c>
      <c r="C10" s="29" t="s">
        <v>295</v>
      </c>
      <c r="D10" s="30">
        <v>30000</v>
      </c>
      <c r="E10" s="30">
        <v>10000</v>
      </c>
      <c r="F10" s="31">
        <f>E10-D10</f>
        <v>-20000</v>
      </c>
      <c r="G10" s="138"/>
      <c r="H10" s="138"/>
      <c r="I10" s="138"/>
      <c r="J10" s="138"/>
      <c r="K10" s="138"/>
      <c r="L10" s="138"/>
      <c r="M10" s="138"/>
      <c r="N10" s="138"/>
      <c r="O10" s="138"/>
      <c r="P10" s="138"/>
      <c r="Q10" s="138"/>
    </row>
    <row r="11" spans="1:19" ht="13.5" customHeight="1" x14ac:dyDescent="0.25">
      <c r="A11" s="326"/>
      <c r="B11" s="332"/>
      <c r="C11" s="32" t="s">
        <v>289</v>
      </c>
      <c r="D11" s="33">
        <v>33000</v>
      </c>
      <c r="E11" s="33">
        <v>11000</v>
      </c>
      <c r="F11" s="34">
        <f>E11-D11</f>
        <v>-22000</v>
      </c>
      <c r="G11" s="138"/>
      <c r="H11" s="138"/>
      <c r="I11" s="138"/>
      <c r="J11" s="138"/>
      <c r="K11" s="138"/>
      <c r="L11" s="138"/>
      <c r="M11" s="138"/>
      <c r="N11" s="138"/>
      <c r="O11" s="138"/>
      <c r="P11" s="138"/>
      <c r="Q11" s="138"/>
    </row>
    <row r="12" spans="1:19" ht="13.5" customHeight="1" x14ac:dyDescent="0.25">
      <c r="A12" s="326"/>
      <c r="B12" s="332"/>
      <c r="C12" s="32" t="s">
        <v>296</v>
      </c>
      <c r="D12" s="35">
        <f>D10/D11</f>
        <v>0.90909090909090906</v>
      </c>
      <c r="E12" s="35">
        <f>E10/E11</f>
        <v>0.90909090909090906</v>
      </c>
      <c r="F12" s="34"/>
      <c r="G12" s="138"/>
      <c r="H12" s="138"/>
      <c r="I12" s="138"/>
      <c r="J12" s="138"/>
      <c r="K12" s="138"/>
      <c r="L12" s="138"/>
      <c r="M12" s="138"/>
      <c r="N12" s="138"/>
      <c r="O12" s="138"/>
      <c r="P12" s="138"/>
      <c r="Q12" s="138"/>
    </row>
    <row r="13" spans="1:19" ht="13.5" customHeight="1" x14ac:dyDescent="0.25">
      <c r="A13" s="326"/>
      <c r="B13" s="332"/>
      <c r="C13" s="32" t="s">
        <v>297</v>
      </c>
      <c r="D13" s="36">
        <v>5</v>
      </c>
      <c r="E13" s="36">
        <v>5</v>
      </c>
      <c r="F13" s="37">
        <f>E13-D13</f>
        <v>0</v>
      </c>
      <c r="G13" s="138"/>
      <c r="H13" s="138"/>
      <c r="I13" s="138"/>
      <c r="J13" s="138"/>
      <c r="K13" s="138"/>
      <c r="L13" s="138"/>
      <c r="M13" s="138"/>
      <c r="N13" s="138"/>
      <c r="O13" s="138"/>
      <c r="P13" s="138"/>
      <c r="Q13" s="138"/>
    </row>
    <row r="14" spans="1:19" ht="13.5" customHeight="1" thickBot="1" x14ac:dyDescent="0.3">
      <c r="A14" s="326"/>
      <c r="B14" s="333"/>
      <c r="C14" s="32" t="s">
        <v>293</v>
      </c>
      <c r="D14" s="36">
        <f>D10/$D$15</f>
        <v>1</v>
      </c>
      <c r="E14" s="36">
        <f>E10/$E$15</f>
        <v>0.33333333333333331</v>
      </c>
      <c r="F14" s="41"/>
      <c r="G14" s="138"/>
      <c r="H14" s="138"/>
      <c r="I14" s="138"/>
      <c r="J14" s="138"/>
      <c r="K14" s="138"/>
      <c r="L14" s="138"/>
      <c r="M14" s="138"/>
      <c r="N14" s="138"/>
      <c r="O14" s="138"/>
      <c r="P14" s="138"/>
      <c r="Q14" s="138"/>
    </row>
    <row r="15" spans="1:19" ht="22.5" customHeight="1" x14ac:dyDescent="0.25">
      <c r="A15" s="327"/>
      <c r="B15" s="338" t="s">
        <v>298</v>
      </c>
      <c r="C15" s="42" t="s">
        <v>299</v>
      </c>
      <c r="D15" s="43">
        <v>30000</v>
      </c>
      <c r="E15" s="44">
        <f>E4+E10</f>
        <v>30000</v>
      </c>
      <c r="F15" s="45">
        <f>E15-D15</f>
        <v>0</v>
      </c>
      <c r="G15" s="138"/>
      <c r="H15" s="138"/>
      <c r="I15" s="138"/>
      <c r="J15" s="138"/>
      <c r="K15" s="138"/>
      <c r="L15" s="138"/>
      <c r="M15" s="138"/>
      <c r="N15" s="138"/>
      <c r="O15" s="138"/>
      <c r="P15" s="138"/>
      <c r="Q15" s="138"/>
    </row>
    <row r="16" spans="1:19" ht="18.75" customHeight="1" x14ac:dyDescent="0.25">
      <c r="A16" s="327"/>
      <c r="B16" s="338"/>
      <c r="C16" s="334" t="s">
        <v>300</v>
      </c>
      <c r="D16" s="362">
        <v>0</v>
      </c>
      <c r="E16" s="362">
        <v>20000</v>
      </c>
      <c r="F16" s="206">
        <f>E16-D16</f>
        <v>20000</v>
      </c>
      <c r="G16" s="138"/>
      <c r="H16" s="138"/>
      <c r="I16" s="138"/>
      <c r="J16" s="138"/>
      <c r="K16" s="138"/>
      <c r="L16" s="138"/>
      <c r="M16" s="138"/>
      <c r="N16" s="138"/>
      <c r="O16" s="138"/>
      <c r="P16" s="138"/>
      <c r="Q16" s="138"/>
    </row>
    <row r="17" spans="1:17" ht="48.75" customHeight="1" x14ac:dyDescent="0.25">
      <c r="A17" s="327"/>
      <c r="B17" s="338"/>
      <c r="C17" s="335"/>
      <c r="D17" s="363"/>
      <c r="E17" s="363"/>
      <c r="F17" s="129" t="s">
        <v>301</v>
      </c>
      <c r="G17" s="138"/>
      <c r="H17" s="138"/>
      <c r="I17" s="138"/>
      <c r="J17" s="138"/>
      <c r="K17" s="138"/>
      <c r="L17" s="138"/>
      <c r="M17" s="138"/>
      <c r="N17" s="138"/>
      <c r="O17" s="138"/>
      <c r="P17" s="138"/>
      <c r="Q17" s="138"/>
    </row>
    <row r="18" spans="1:17" x14ac:dyDescent="0.25">
      <c r="A18" s="327"/>
      <c r="B18" s="338"/>
      <c r="C18" s="46" t="s">
        <v>302</v>
      </c>
      <c r="D18" s="47"/>
      <c r="E18" s="48">
        <f>E7+E13</f>
        <v>7.4</v>
      </c>
      <c r="F18" s="49"/>
      <c r="G18" s="138"/>
      <c r="H18" s="138"/>
      <c r="I18" s="138"/>
      <c r="J18" s="138"/>
      <c r="K18" s="138"/>
      <c r="L18" s="138"/>
      <c r="M18" s="138"/>
      <c r="N18" s="138"/>
      <c r="O18" s="138"/>
      <c r="P18" s="138"/>
      <c r="Q18" s="138"/>
    </row>
    <row r="19" spans="1:17" ht="29.25" x14ac:dyDescent="0.25">
      <c r="A19" s="327"/>
      <c r="B19" s="338"/>
      <c r="C19" s="50" t="s">
        <v>303</v>
      </c>
      <c r="D19" s="51">
        <v>0</v>
      </c>
      <c r="E19" s="52">
        <f>E16/E15</f>
        <v>0.66666666666666663</v>
      </c>
      <c r="F19" s="53">
        <v>0.66700000000000004</v>
      </c>
      <c r="G19" s="138"/>
      <c r="H19" s="138"/>
      <c r="I19" s="138"/>
      <c r="J19" s="138"/>
      <c r="K19" s="138"/>
      <c r="L19" s="138"/>
      <c r="M19" s="138"/>
      <c r="N19" s="138"/>
      <c r="O19" s="138"/>
      <c r="P19" s="138"/>
      <c r="Q19" s="138"/>
    </row>
    <row r="20" spans="1:17" ht="22.5" customHeight="1" x14ac:dyDescent="0.25">
      <c r="A20" s="327"/>
      <c r="B20" s="338"/>
      <c r="C20" s="339" t="s">
        <v>304</v>
      </c>
      <c r="D20" s="366">
        <f>D4/0.9*0.201*I21+D4/0.9*0.272*J21+D4/0.9*0.345*K21</f>
        <v>0</v>
      </c>
      <c r="E20" s="362">
        <f>E4/0.9*0.201*I21+E4/0.9*0.272*J21+E4/0.9*0.345*K21</f>
        <v>4466.666666666667</v>
      </c>
      <c r="F20" s="364">
        <f>E20-D20</f>
        <v>4466.666666666667</v>
      </c>
      <c r="G20" s="209" t="s">
        <v>305</v>
      </c>
      <c r="H20" s="210" t="s">
        <v>306</v>
      </c>
      <c r="I20" s="211" t="s">
        <v>307</v>
      </c>
      <c r="J20" s="211" t="s">
        <v>308</v>
      </c>
      <c r="K20" s="211" t="s">
        <v>309</v>
      </c>
      <c r="L20" s="138"/>
      <c r="M20" s="138"/>
      <c r="N20" s="138"/>
      <c r="O20" s="138"/>
      <c r="P20" s="138"/>
      <c r="Q20" s="138"/>
    </row>
    <row r="21" spans="1:17" ht="33.75" customHeight="1" x14ac:dyDescent="0.25">
      <c r="A21" s="327"/>
      <c r="B21" s="338"/>
      <c r="C21" s="340"/>
      <c r="D21" s="367"/>
      <c r="E21" s="363"/>
      <c r="F21" s="365"/>
      <c r="G21" s="212"/>
      <c r="H21" s="210" t="s">
        <v>310</v>
      </c>
      <c r="I21" s="213">
        <v>1</v>
      </c>
      <c r="J21" s="213">
        <v>0</v>
      </c>
      <c r="K21" s="213">
        <v>0</v>
      </c>
      <c r="L21" s="138"/>
      <c r="M21" s="138"/>
      <c r="N21" s="138"/>
      <c r="O21" s="138"/>
      <c r="P21" s="138"/>
      <c r="Q21" s="138"/>
    </row>
    <row r="22" spans="1:17" ht="33.75" customHeight="1" thickBot="1" x14ac:dyDescent="0.3">
      <c r="A22" s="328"/>
      <c r="B22" s="336" t="s">
        <v>311</v>
      </c>
      <c r="C22" s="337"/>
      <c r="D22" s="54"/>
      <c r="E22" s="55" t="s">
        <v>312</v>
      </c>
      <c r="F22" s="56"/>
      <c r="G22" s="138"/>
      <c r="H22" s="138"/>
      <c r="I22" s="138"/>
      <c r="J22" s="138"/>
      <c r="K22" s="138"/>
      <c r="L22" s="138"/>
      <c r="M22" s="138"/>
      <c r="N22" s="138"/>
      <c r="O22" s="138"/>
      <c r="P22" s="138"/>
      <c r="Q22" s="138"/>
    </row>
    <row r="23" spans="1:17" ht="22.5" customHeight="1" x14ac:dyDescent="0.25">
      <c r="A23" s="341" t="s">
        <v>313</v>
      </c>
      <c r="B23" s="342"/>
      <c r="C23" s="57"/>
      <c r="D23" s="27" t="s">
        <v>283</v>
      </c>
      <c r="E23" s="27" t="s">
        <v>284</v>
      </c>
      <c r="F23" s="28" t="s">
        <v>314</v>
      </c>
      <c r="G23" s="358" t="s">
        <v>315</v>
      </c>
      <c r="H23" s="361" t="s">
        <v>316</v>
      </c>
      <c r="I23" s="138"/>
      <c r="J23" s="138"/>
      <c r="K23" s="138"/>
      <c r="L23" s="138"/>
      <c r="M23" s="138"/>
      <c r="N23" s="138"/>
      <c r="O23" s="138"/>
      <c r="P23" s="138"/>
      <c r="Q23" s="138"/>
    </row>
    <row r="24" spans="1:17" ht="13.5" customHeight="1" x14ac:dyDescent="0.25">
      <c r="A24" s="343"/>
      <c r="B24" s="344"/>
      <c r="C24" s="58" t="s">
        <v>317</v>
      </c>
      <c r="D24" s="59"/>
      <c r="E24" s="59"/>
      <c r="F24" s="60"/>
      <c r="G24" s="358"/>
      <c r="H24" s="361"/>
      <c r="I24" s="138"/>
      <c r="J24" s="138"/>
      <c r="K24" s="138"/>
      <c r="L24" s="138"/>
      <c r="M24" s="138"/>
      <c r="N24" s="138"/>
      <c r="O24" s="138"/>
      <c r="P24" s="138"/>
      <c r="Q24" s="138"/>
    </row>
    <row r="25" spans="1:17" ht="13.5" customHeight="1" x14ac:dyDescent="0.25">
      <c r="A25" s="343"/>
      <c r="B25" s="344"/>
      <c r="C25" s="61" t="s">
        <v>318</v>
      </c>
      <c r="D25" s="62"/>
      <c r="E25" s="62">
        <v>5000</v>
      </c>
      <c r="F25" s="202">
        <f>E25-D25</f>
        <v>5000</v>
      </c>
      <c r="G25" s="358"/>
      <c r="H25" s="361"/>
      <c r="I25" s="138"/>
      <c r="J25" s="138"/>
      <c r="K25" s="138"/>
      <c r="L25" s="138"/>
      <c r="M25" s="138"/>
      <c r="N25" s="138"/>
      <c r="O25" s="138"/>
      <c r="P25" s="138"/>
      <c r="Q25" s="138"/>
    </row>
    <row r="26" spans="1:17" ht="13.5" customHeight="1" x14ac:dyDescent="0.25">
      <c r="A26" s="343"/>
      <c r="B26" s="344"/>
      <c r="C26" s="63" t="s">
        <v>319</v>
      </c>
      <c r="D26" s="64"/>
      <c r="E26" s="64"/>
      <c r="F26" s="49"/>
      <c r="G26" s="358"/>
      <c r="H26" s="361"/>
      <c r="I26" s="138"/>
      <c r="J26" s="138"/>
      <c r="K26" s="138"/>
      <c r="L26" s="138"/>
      <c r="M26" s="138"/>
      <c r="N26" s="138"/>
      <c r="O26" s="138"/>
      <c r="P26" s="138"/>
      <c r="Q26" s="138"/>
    </row>
    <row r="27" spans="1:17" ht="13.5" customHeight="1" x14ac:dyDescent="0.25">
      <c r="A27" s="343"/>
      <c r="B27" s="344"/>
      <c r="C27" s="63" t="s">
        <v>320</v>
      </c>
      <c r="D27" s="64"/>
      <c r="E27" s="64"/>
      <c r="F27" s="49"/>
      <c r="G27" s="358"/>
      <c r="H27" s="361"/>
      <c r="I27" s="138"/>
      <c r="J27" s="138"/>
      <c r="K27" s="138"/>
      <c r="L27" s="138"/>
      <c r="M27" s="138"/>
      <c r="N27" s="138"/>
      <c r="O27" s="138"/>
      <c r="P27" s="138"/>
      <c r="Q27" s="138"/>
    </row>
    <row r="28" spans="1:17" ht="13.5" customHeight="1" x14ac:dyDescent="0.25">
      <c r="A28" s="343"/>
      <c r="B28" s="344"/>
      <c r="C28" s="63" t="s">
        <v>321</v>
      </c>
      <c r="D28" s="64"/>
      <c r="E28" s="64"/>
      <c r="F28" s="49"/>
      <c r="G28" s="358"/>
      <c r="H28" s="361"/>
      <c r="I28" s="138"/>
      <c r="J28" s="138"/>
      <c r="K28" s="138"/>
      <c r="L28" s="138"/>
      <c r="M28" s="138"/>
      <c r="N28" s="138"/>
      <c r="O28" s="138"/>
      <c r="P28" s="138"/>
      <c r="Q28" s="138"/>
    </row>
    <row r="29" spans="1:17" ht="13.5" customHeight="1" x14ac:dyDescent="0.25">
      <c r="A29" s="343"/>
      <c r="B29" s="344"/>
      <c r="C29" s="61" t="s">
        <v>322</v>
      </c>
      <c r="D29" s="65"/>
      <c r="E29" s="65">
        <v>27000</v>
      </c>
      <c r="F29" s="203">
        <f>E29-D29</f>
        <v>27000</v>
      </c>
      <c r="G29" s="358"/>
      <c r="H29" s="361"/>
      <c r="I29" s="138"/>
      <c r="J29" s="138"/>
      <c r="K29" s="138"/>
      <c r="L29" s="138"/>
      <c r="M29" s="138"/>
      <c r="N29" s="138"/>
      <c r="O29" s="138"/>
      <c r="P29" s="138"/>
      <c r="Q29" s="138"/>
    </row>
    <row r="30" spans="1:17" ht="13.5" customHeight="1" x14ac:dyDescent="0.25">
      <c r="A30" s="343"/>
      <c r="B30" s="344"/>
      <c r="C30" s="359" t="s">
        <v>323</v>
      </c>
      <c r="D30" s="214" t="s">
        <v>324</v>
      </c>
      <c r="E30" s="215">
        <v>20000</v>
      </c>
      <c r="F30" s="216"/>
      <c r="G30" s="358"/>
      <c r="H30" s="361"/>
      <c r="I30" s="138"/>
      <c r="J30" s="138"/>
      <c r="K30" s="138"/>
      <c r="L30" s="138"/>
      <c r="M30" s="138"/>
      <c r="N30" s="138"/>
      <c r="O30" s="138"/>
      <c r="P30" s="138"/>
      <c r="Q30" s="138"/>
    </row>
    <row r="31" spans="1:17" ht="13.5" customHeight="1" x14ac:dyDescent="0.25">
      <c r="A31" s="343"/>
      <c r="B31" s="344"/>
      <c r="C31" s="360"/>
      <c r="D31" s="214" t="s">
        <v>325</v>
      </c>
      <c r="E31" s="215">
        <v>7000</v>
      </c>
      <c r="F31" s="216"/>
      <c r="G31" s="358"/>
      <c r="H31" s="361"/>
      <c r="I31" s="138"/>
      <c r="J31" s="138"/>
      <c r="K31" s="138"/>
      <c r="L31" s="138"/>
      <c r="M31" s="138"/>
      <c r="N31" s="138"/>
      <c r="O31" s="138"/>
      <c r="P31" s="138"/>
      <c r="Q31" s="138"/>
    </row>
    <row r="32" spans="1:17" ht="13.5" customHeight="1" x14ac:dyDescent="0.25">
      <c r="A32" s="343"/>
      <c r="B32" s="344"/>
      <c r="C32" s="61" t="s">
        <v>326</v>
      </c>
      <c r="D32" s="65"/>
      <c r="E32" s="65">
        <f>E19*E29</f>
        <v>18000</v>
      </c>
      <c r="F32" s="203">
        <f>E32-D32</f>
        <v>18000</v>
      </c>
      <c r="G32" s="358"/>
      <c r="H32" s="361"/>
      <c r="I32" s="138"/>
      <c r="J32" s="138"/>
      <c r="K32" s="138"/>
      <c r="L32" s="138"/>
      <c r="M32" s="138"/>
      <c r="N32" s="138"/>
      <c r="O32" s="138"/>
      <c r="P32" s="138"/>
      <c r="Q32" s="138"/>
    </row>
    <row r="33" spans="1:17" ht="21" customHeight="1" x14ac:dyDescent="0.25">
      <c r="A33" s="343"/>
      <c r="B33" s="344"/>
      <c r="C33" s="61" t="s">
        <v>327</v>
      </c>
      <c r="D33" s="62"/>
      <c r="E33" s="62">
        <v>25</v>
      </c>
      <c r="F33" s="204" t="str">
        <f>E33-D33&amp;" sous stations supplémentaires"</f>
        <v>25 sous stations supplémentaires</v>
      </c>
      <c r="G33" s="358"/>
      <c r="H33" s="361"/>
      <c r="I33" s="138"/>
      <c r="J33" s="138"/>
      <c r="K33" s="138"/>
      <c r="L33" s="138"/>
      <c r="M33" s="138"/>
      <c r="N33" s="138"/>
      <c r="O33" s="138"/>
      <c r="P33" s="138"/>
      <c r="Q33" s="138"/>
    </row>
    <row r="34" spans="1:17" ht="13.5" customHeight="1" x14ac:dyDescent="0.25">
      <c r="A34" s="343"/>
      <c r="B34" s="344"/>
      <c r="C34" s="61" t="s">
        <v>328</v>
      </c>
      <c r="D34" s="64"/>
      <c r="E34" s="64"/>
      <c r="F34" s="49"/>
      <c r="G34" s="358"/>
      <c r="H34" s="361"/>
      <c r="I34" s="138"/>
      <c r="J34" s="138"/>
      <c r="K34" s="138"/>
      <c r="L34" s="138"/>
      <c r="M34" s="138"/>
      <c r="N34" s="138"/>
      <c r="O34" s="138"/>
      <c r="P34" s="138"/>
      <c r="Q34" s="138"/>
    </row>
    <row r="35" spans="1:17" ht="13.5" customHeight="1" x14ac:dyDescent="0.25">
      <c r="A35" s="343"/>
      <c r="B35" s="344"/>
      <c r="C35" s="61" t="s">
        <v>329</v>
      </c>
      <c r="D35" s="64"/>
      <c r="E35" s="64"/>
      <c r="F35" s="203" t="str">
        <f>E35-D35&amp;" eq logts supplémentaires"</f>
        <v>0 eq logts supplémentaires</v>
      </c>
      <c r="G35" s="358"/>
      <c r="H35" s="361"/>
      <c r="I35" s="138"/>
      <c r="J35" s="138"/>
      <c r="K35" s="138"/>
      <c r="L35" s="138"/>
      <c r="M35" s="138"/>
      <c r="N35" s="138"/>
      <c r="O35" s="138"/>
      <c r="P35" s="138"/>
      <c r="Q35" s="138"/>
    </row>
    <row r="36" spans="1:17" ht="9.75" customHeight="1" x14ac:dyDescent="0.25">
      <c r="A36" s="343"/>
      <c r="B36" s="344"/>
      <c r="C36" s="347" t="s">
        <v>330</v>
      </c>
      <c r="D36" s="66"/>
      <c r="E36" s="66">
        <f>E29/E25</f>
        <v>5.4</v>
      </c>
      <c r="F36" s="205">
        <f>F29/F25</f>
        <v>5.4</v>
      </c>
      <c r="G36" s="358"/>
      <c r="H36" s="361"/>
      <c r="I36" s="138"/>
      <c r="J36" s="138"/>
      <c r="K36" s="138"/>
      <c r="L36" s="138"/>
      <c r="M36" s="138"/>
      <c r="N36" s="138"/>
      <c r="O36" s="138"/>
      <c r="P36" s="138"/>
      <c r="Q36" s="138"/>
    </row>
    <row r="37" spans="1:17" ht="12" customHeight="1" x14ac:dyDescent="0.25">
      <c r="A37" s="343"/>
      <c r="B37" s="344"/>
      <c r="C37" s="348"/>
      <c r="D37" s="349" t="s">
        <v>331</v>
      </c>
      <c r="E37" s="350"/>
      <c r="F37" s="351"/>
      <c r="G37" s="358"/>
      <c r="H37" s="361"/>
      <c r="I37" s="138"/>
      <c r="J37" s="138"/>
      <c r="K37" s="138"/>
      <c r="L37" s="138"/>
      <c r="M37" s="138"/>
      <c r="N37" s="138"/>
      <c r="O37" s="138"/>
      <c r="P37" s="138"/>
      <c r="Q37" s="138"/>
    </row>
    <row r="38" spans="1:17" ht="21.75" customHeight="1" x14ac:dyDescent="0.25">
      <c r="A38" s="343"/>
      <c r="B38" s="344"/>
      <c r="C38" s="67" t="s">
        <v>332</v>
      </c>
      <c r="D38" s="66"/>
      <c r="E38" s="66">
        <f>E32/E25</f>
        <v>3.6</v>
      </c>
      <c r="F38" s="205">
        <f>E38-D38</f>
        <v>3.6</v>
      </c>
      <c r="G38" s="358"/>
      <c r="H38" s="361"/>
      <c r="I38" s="138"/>
      <c r="J38" s="138"/>
      <c r="K38" s="138"/>
      <c r="L38" s="138"/>
      <c r="M38" s="138"/>
      <c r="N38" s="138"/>
      <c r="O38" s="138"/>
      <c r="P38" s="138"/>
      <c r="Q38" s="138"/>
    </row>
    <row r="39" spans="1:17" ht="13.5" customHeight="1" x14ac:dyDescent="0.25">
      <c r="A39" s="343"/>
      <c r="B39" s="344"/>
      <c r="C39" s="61" t="s">
        <v>333</v>
      </c>
      <c r="D39" s="68"/>
      <c r="E39" s="68">
        <f>E29/E15</f>
        <v>0.9</v>
      </c>
      <c r="F39" s="49"/>
      <c r="G39" s="358"/>
      <c r="H39" s="361"/>
      <c r="I39" s="138"/>
      <c r="J39" s="138"/>
      <c r="K39" s="138"/>
      <c r="L39" s="138"/>
      <c r="M39" s="138"/>
      <c r="N39" s="138"/>
      <c r="O39" s="138"/>
      <c r="P39" s="138"/>
      <c r="Q39" s="138"/>
    </row>
    <row r="40" spans="1:17" ht="13.5" customHeight="1" x14ac:dyDescent="0.25">
      <c r="A40" s="343"/>
      <c r="B40" s="344"/>
      <c r="C40" s="69" t="s">
        <v>334</v>
      </c>
      <c r="D40" s="352">
        <v>2016</v>
      </c>
      <c r="E40" s="353"/>
      <c r="F40" s="354"/>
      <c r="G40" s="358"/>
      <c r="H40" s="361"/>
      <c r="I40" s="138"/>
      <c r="J40" s="138"/>
      <c r="K40" s="138"/>
      <c r="L40" s="138"/>
      <c r="M40" s="138"/>
      <c r="N40" s="138"/>
      <c r="O40" s="138"/>
      <c r="P40" s="138"/>
      <c r="Q40" s="138"/>
    </row>
    <row r="41" spans="1:17" ht="16.5" customHeight="1" thickBot="1" x14ac:dyDescent="0.3">
      <c r="A41" s="345"/>
      <c r="B41" s="346"/>
      <c r="C41" s="70" t="s">
        <v>335</v>
      </c>
      <c r="D41" s="355"/>
      <c r="E41" s="356"/>
      <c r="F41" s="357"/>
      <c r="G41" s="358"/>
      <c r="H41" s="361"/>
      <c r="I41" s="138"/>
      <c r="J41" s="138"/>
      <c r="K41" s="138"/>
      <c r="L41" s="138"/>
      <c r="M41" s="138"/>
      <c r="N41" s="138"/>
      <c r="O41" s="138"/>
      <c r="P41" s="138"/>
      <c r="Q41" s="138"/>
    </row>
    <row r="42" spans="1:17" ht="24" customHeight="1" x14ac:dyDescent="0.25">
      <c r="A42" s="138"/>
      <c r="B42" s="138"/>
      <c r="C42" s="138"/>
      <c r="D42" s="138"/>
      <c r="E42" s="138"/>
      <c r="F42" s="138"/>
      <c r="G42" s="138"/>
      <c r="H42" s="138"/>
      <c r="I42" s="138"/>
      <c r="J42" s="138"/>
      <c r="K42" s="138"/>
      <c r="L42" s="138"/>
      <c r="M42" s="138"/>
      <c r="N42" s="138"/>
      <c r="O42" s="138"/>
      <c r="P42" s="138"/>
      <c r="Q42" s="138"/>
    </row>
    <row r="43" spans="1:17" x14ac:dyDescent="0.25">
      <c r="A43" s="138"/>
      <c r="B43" s="138"/>
      <c r="C43" s="138"/>
      <c r="D43" s="138"/>
      <c r="E43" s="138"/>
      <c r="F43" s="138"/>
      <c r="G43" s="138"/>
      <c r="H43" s="138"/>
      <c r="I43" s="138"/>
      <c r="J43" s="138"/>
      <c r="K43" s="138"/>
      <c r="L43" s="138"/>
      <c r="M43" s="138"/>
      <c r="N43" s="138"/>
      <c r="O43" s="138"/>
      <c r="P43" s="138"/>
      <c r="Q43" s="138"/>
    </row>
    <row r="44" spans="1:17" x14ac:dyDescent="0.25">
      <c r="A44" s="138"/>
      <c r="B44" s="138"/>
      <c r="C44" s="138"/>
      <c r="D44" s="138"/>
      <c r="E44" s="138"/>
      <c r="F44" s="138"/>
      <c r="G44" s="138"/>
      <c r="H44" s="138"/>
      <c r="I44" s="138"/>
      <c r="J44" s="138"/>
      <c r="K44" s="138"/>
      <c r="L44" s="138"/>
      <c r="M44" s="138"/>
      <c r="N44" s="138"/>
      <c r="O44" s="138"/>
      <c r="P44" s="138"/>
      <c r="Q44" s="138"/>
    </row>
    <row r="45" spans="1:17" x14ac:dyDescent="0.25">
      <c r="A45" s="138"/>
      <c r="B45" s="138"/>
      <c r="C45" s="138"/>
      <c r="D45" s="138"/>
      <c r="E45" s="138"/>
      <c r="F45" s="138"/>
      <c r="G45" s="138"/>
      <c r="H45" s="138"/>
      <c r="I45" s="138"/>
      <c r="J45" s="138"/>
      <c r="K45" s="138"/>
      <c r="L45" s="138"/>
      <c r="M45" s="138"/>
      <c r="N45" s="138"/>
      <c r="O45" s="138"/>
      <c r="P45" s="138"/>
      <c r="Q45" s="138"/>
    </row>
    <row r="46" spans="1:17" x14ac:dyDescent="0.25">
      <c r="A46" s="138"/>
      <c r="B46" s="138"/>
      <c r="C46" s="138"/>
      <c r="D46" s="138"/>
      <c r="E46" s="138"/>
      <c r="F46" s="138"/>
      <c r="G46" s="138"/>
      <c r="H46" s="138"/>
      <c r="I46" s="138"/>
      <c r="J46" s="138"/>
      <c r="K46" s="138"/>
      <c r="L46" s="138"/>
      <c r="M46" s="138"/>
      <c r="N46" s="138"/>
      <c r="O46" s="138"/>
      <c r="P46" s="138"/>
      <c r="Q46" s="138"/>
    </row>
    <row r="47" spans="1:17" x14ac:dyDescent="0.25">
      <c r="A47" s="138"/>
      <c r="B47" s="138"/>
      <c r="C47" s="138"/>
      <c r="D47" s="138"/>
      <c r="E47" s="138"/>
      <c r="F47" s="138"/>
      <c r="G47" s="138"/>
      <c r="H47" s="138"/>
      <c r="I47" s="138"/>
      <c r="J47" s="138"/>
      <c r="K47" s="138"/>
      <c r="L47" s="138"/>
      <c r="M47" s="138"/>
      <c r="N47" s="138"/>
      <c r="O47" s="138"/>
      <c r="P47" s="138"/>
      <c r="Q47" s="138"/>
    </row>
    <row r="48" spans="1:17" x14ac:dyDescent="0.25">
      <c r="A48" s="138"/>
      <c r="B48" s="138"/>
      <c r="C48" s="138"/>
      <c r="D48" s="138"/>
      <c r="E48" s="138"/>
      <c r="F48" s="138"/>
      <c r="G48" s="138"/>
      <c r="H48" s="138"/>
      <c r="I48" s="138"/>
      <c r="J48" s="138"/>
      <c r="K48" s="138"/>
      <c r="L48" s="138"/>
      <c r="M48" s="138"/>
      <c r="N48" s="138"/>
      <c r="O48" s="138"/>
      <c r="P48" s="138"/>
      <c r="Q48" s="138"/>
    </row>
    <row r="49" spans="1:17" x14ac:dyDescent="0.25">
      <c r="A49" s="138"/>
      <c r="B49" s="138"/>
      <c r="C49" s="138"/>
      <c r="D49" s="138"/>
      <c r="E49" s="138"/>
      <c r="F49" s="138"/>
      <c r="G49" s="138"/>
      <c r="H49" s="138"/>
      <c r="I49" s="138"/>
      <c r="J49" s="138"/>
      <c r="K49" s="138"/>
      <c r="L49" s="138"/>
      <c r="M49" s="138"/>
      <c r="N49" s="138"/>
      <c r="O49" s="138"/>
      <c r="P49" s="138"/>
      <c r="Q49" s="138"/>
    </row>
    <row r="50" spans="1:17" x14ac:dyDescent="0.25">
      <c r="A50" s="138"/>
      <c r="B50" s="138"/>
      <c r="C50" s="138"/>
      <c r="D50" s="138"/>
      <c r="E50" s="138"/>
      <c r="F50" s="138"/>
      <c r="G50" s="138"/>
      <c r="H50" s="138"/>
      <c r="I50" s="138"/>
      <c r="J50" s="138"/>
      <c r="K50" s="138"/>
      <c r="L50" s="138"/>
      <c r="M50" s="138"/>
      <c r="N50" s="138"/>
      <c r="O50" s="138"/>
      <c r="P50" s="138"/>
      <c r="Q50" s="138"/>
    </row>
    <row r="51" spans="1:17" x14ac:dyDescent="0.25">
      <c r="A51" s="138"/>
      <c r="B51" s="138"/>
      <c r="C51" s="138"/>
      <c r="D51" s="138"/>
      <c r="E51" s="138"/>
      <c r="F51" s="138"/>
      <c r="G51" s="138"/>
      <c r="H51" s="138"/>
      <c r="I51" s="138"/>
      <c r="J51" s="138"/>
      <c r="K51" s="138"/>
      <c r="L51" s="138"/>
      <c r="M51" s="138"/>
      <c r="N51" s="138"/>
      <c r="O51" s="138"/>
      <c r="P51" s="138"/>
      <c r="Q51" s="138"/>
    </row>
    <row r="52" spans="1:17" x14ac:dyDescent="0.25">
      <c r="A52" s="138"/>
      <c r="B52" s="138"/>
      <c r="C52" s="138"/>
      <c r="D52" s="138"/>
      <c r="E52" s="138"/>
      <c r="F52" s="138"/>
      <c r="G52" s="138"/>
      <c r="H52" s="138"/>
      <c r="I52" s="138"/>
      <c r="J52" s="138"/>
      <c r="K52" s="138"/>
      <c r="L52" s="138"/>
      <c r="M52" s="138"/>
      <c r="N52" s="138"/>
      <c r="O52" s="138"/>
      <c r="P52" s="138"/>
      <c r="Q52" s="138"/>
    </row>
    <row r="53" spans="1:17" x14ac:dyDescent="0.25">
      <c r="A53" s="138"/>
      <c r="B53" s="138"/>
      <c r="C53" s="138"/>
      <c r="D53" s="138"/>
      <c r="E53" s="138"/>
      <c r="F53" s="138"/>
      <c r="G53" s="138"/>
      <c r="H53" s="138"/>
      <c r="I53" s="138"/>
      <c r="J53" s="138"/>
      <c r="K53" s="138"/>
      <c r="L53" s="138"/>
      <c r="M53" s="138"/>
      <c r="N53" s="138"/>
      <c r="O53" s="138"/>
      <c r="P53" s="138"/>
      <c r="Q53" s="138"/>
    </row>
    <row r="54" spans="1:17" x14ac:dyDescent="0.25">
      <c r="A54" s="138"/>
      <c r="B54" s="138"/>
      <c r="C54" s="138"/>
      <c r="D54" s="138"/>
      <c r="E54" s="138"/>
      <c r="F54" s="138"/>
      <c r="G54" s="138"/>
      <c r="H54" s="138"/>
      <c r="I54" s="138"/>
      <c r="J54" s="138"/>
      <c r="K54" s="138"/>
      <c r="L54" s="138"/>
      <c r="M54" s="138"/>
      <c r="N54" s="138"/>
      <c r="O54" s="138"/>
      <c r="P54" s="138"/>
      <c r="Q54" s="138"/>
    </row>
    <row r="55" spans="1:17" x14ac:dyDescent="0.25">
      <c r="A55" s="138"/>
      <c r="B55" s="138"/>
      <c r="C55" s="138"/>
      <c r="D55" s="138"/>
      <c r="E55" s="138"/>
      <c r="F55" s="138"/>
      <c r="G55" s="138"/>
      <c r="H55" s="138"/>
      <c r="I55" s="138"/>
      <c r="J55" s="138"/>
      <c r="K55" s="138"/>
      <c r="L55" s="138"/>
      <c r="M55" s="138"/>
      <c r="N55" s="138"/>
      <c r="O55" s="138"/>
      <c r="P55" s="138"/>
      <c r="Q55" s="138"/>
    </row>
    <row r="56" spans="1:17" x14ac:dyDescent="0.25">
      <c r="A56" s="138"/>
      <c r="B56" s="138"/>
      <c r="C56" s="138"/>
      <c r="D56" s="138"/>
      <c r="E56" s="138"/>
      <c r="F56" s="138"/>
      <c r="G56" s="138"/>
      <c r="H56" s="138"/>
      <c r="I56" s="138"/>
      <c r="J56" s="138"/>
      <c r="K56" s="138"/>
      <c r="L56" s="138"/>
      <c r="M56" s="138"/>
      <c r="N56" s="138"/>
      <c r="O56" s="138"/>
      <c r="P56" s="138"/>
      <c r="Q56" s="138"/>
    </row>
    <row r="57" spans="1:17" x14ac:dyDescent="0.25">
      <c r="A57" s="138"/>
      <c r="B57" s="138"/>
      <c r="C57" s="138"/>
      <c r="D57" s="138"/>
      <c r="E57" s="138"/>
      <c r="F57" s="138"/>
      <c r="G57" s="138"/>
      <c r="H57" s="138"/>
      <c r="I57" s="138"/>
      <c r="J57" s="138"/>
      <c r="K57" s="138"/>
      <c r="L57" s="138"/>
      <c r="M57" s="138"/>
      <c r="N57" s="138"/>
      <c r="O57" s="138"/>
      <c r="P57" s="138"/>
      <c r="Q57" s="138"/>
    </row>
    <row r="58" spans="1:17" x14ac:dyDescent="0.25">
      <c r="A58" s="138"/>
      <c r="B58" s="138"/>
      <c r="C58" s="138"/>
      <c r="D58" s="138"/>
      <c r="E58" s="138"/>
      <c r="F58" s="138"/>
      <c r="G58" s="138"/>
      <c r="H58" s="138"/>
      <c r="I58" s="138"/>
      <c r="J58" s="138"/>
      <c r="K58" s="138"/>
      <c r="L58" s="138"/>
      <c r="M58" s="138"/>
      <c r="N58" s="138"/>
      <c r="O58" s="138"/>
      <c r="P58" s="138"/>
      <c r="Q58" s="138"/>
    </row>
    <row r="59" spans="1:17" x14ac:dyDescent="0.25">
      <c r="A59" s="138"/>
      <c r="B59" s="138"/>
      <c r="C59" s="138"/>
      <c r="D59" s="138"/>
      <c r="E59" s="138"/>
      <c r="F59" s="138"/>
      <c r="G59" s="138"/>
      <c r="H59" s="138"/>
      <c r="I59" s="138"/>
      <c r="J59" s="138"/>
      <c r="K59" s="138"/>
      <c r="L59" s="138"/>
      <c r="M59" s="138"/>
      <c r="N59" s="138"/>
      <c r="O59" s="138"/>
      <c r="P59" s="138"/>
      <c r="Q59" s="138"/>
    </row>
    <row r="60" spans="1:17" x14ac:dyDescent="0.25">
      <c r="A60" s="138"/>
      <c r="B60" s="138"/>
      <c r="C60" s="138"/>
      <c r="D60" s="138"/>
      <c r="E60" s="138"/>
      <c r="F60" s="138"/>
      <c r="G60" s="138"/>
      <c r="H60" s="138"/>
      <c r="I60" s="138"/>
      <c r="J60" s="138"/>
      <c r="K60" s="138"/>
      <c r="L60" s="138"/>
      <c r="M60" s="138"/>
      <c r="N60" s="138"/>
      <c r="O60" s="138"/>
      <c r="P60" s="138"/>
      <c r="Q60" s="138"/>
    </row>
    <row r="61" spans="1:17" x14ac:dyDescent="0.25">
      <c r="A61" s="138"/>
      <c r="B61" s="138"/>
      <c r="C61" s="138"/>
      <c r="D61" s="138"/>
      <c r="E61" s="138"/>
      <c r="F61" s="138"/>
      <c r="G61" s="138"/>
      <c r="H61" s="138"/>
      <c r="I61" s="138"/>
      <c r="J61" s="138"/>
      <c r="K61" s="138"/>
      <c r="L61" s="138"/>
      <c r="M61" s="138"/>
      <c r="N61" s="138"/>
      <c r="O61" s="138"/>
      <c r="P61" s="138"/>
      <c r="Q61" s="138"/>
    </row>
    <row r="62" spans="1:17" x14ac:dyDescent="0.25">
      <c r="A62" s="138"/>
      <c r="B62" s="138"/>
      <c r="C62" s="138"/>
      <c r="D62" s="138"/>
      <c r="E62" s="138"/>
      <c r="F62" s="138"/>
      <c r="G62" s="138"/>
      <c r="H62" s="138"/>
      <c r="I62" s="138"/>
      <c r="J62" s="138"/>
      <c r="K62" s="138"/>
      <c r="L62" s="138"/>
      <c r="M62" s="138"/>
      <c r="N62" s="138"/>
      <c r="O62" s="138"/>
      <c r="P62" s="138"/>
      <c r="Q62" s="138"/>
    </row>
    <row r="63" spans="1:17" x14ac:dyDescent="0.25">
      <c r="A63" s="138"/>
      <c r="B63" s="138"/>
      <c r="C63" s="138"/>
      <c r="D63" s="138"/>
      <c r="E63" s="138"/>
      <c r="F63" s="138"/>
      <c r="G63" s="138"/>
      <c r="H63" s="138"/>
      <c r="I63" s="138"/>
      <c r="J63" s="138"/>
      <c r="K63" s="138"/>
      <c r="L63" s="138"/>
      <c r="M63" s="138"/>
      <c r="N63" s="138"/>
      <c r="O63" s="138"/>
      <c r="P63" s="138"/>
      <c r="Q63" s="138"/>
    </row>
    <row r="64" spans="1:17" x14ac:dyDescent="0.25">
      <c r="A64" s="138"/>
      <c r="B64" s="138"/>
      <c r="C64" s="138"/>
      <c r="D64" s="138"/>
      <c r="E64" s="138"/>
      <c r="F64" s="138"/>
      <c r="G64" s="138"/>
      <c r="H64" s="138"/>
      <c r="I64" s="138"/>
      <c r="J64" s="138"/>
      <c r="K64" s="138"/>
      <c r="L64" s="138"/>
      <c r="M64" s="138"/>
      <c r="N64" s="138"/>
      <c r="O64" s="138"/>
      <c r="P64" s="138"/>
      <c r="Q64" s="138"/>
    </row>
    <row r="65" spans="1:17" x14ac:dyDescent="0.25">
      <c r="A65" s="138"/>
      <c r="B65" s="138"/>
      <c r="C65" s="138"/>
      <c r="D65" s="138"/>
      <c r="E65" s="138"/>
      <c r="F65" s="138"/>
      <c r="G65" s="138"/>
      <c r="H65" s="138"/>
      <c r="I65" s="138"/>
      <c r="J65" s="138"/>
      <c r="K65" s="138"/>
      <c r="L65" s="138"/>
      <c r="M65" s="138"/>
      <c r="N65" s="138"/>
      <c r="O65" s="138"/>
      <c r="P65" s="138"/>
      <c r="Q65" s="138"/>
    </row>
    <row r="66" spans="1:17" x14ac:dyDescent="0.25">
      <c r="A66" s="138"/>
      <c r="B66" s="138"/>
      <c r="C66" s="138"/>
      <c r="D66" s="138"/>
      <c r="E66" s="138"/>
      <c r="F66" s="138"/>
      <c r="G66" s="138"/>
      <c r="H66" s="138"/>
      <c r="I66" s="138"/>
      <c r="J66" s="138"/>
      <c r="K66" s="138"/>
      <c r="L66" s="138"/>
      <c r="M66" s="138"/>
      <c r="N66" s="138"/>
      <c r="O66" s="138"/>
      <c r="P66" s="138"/>
      <c r="Q66" s="138"/>
    </row>
    <row r="67" spans="1:17" x14ac:dyDescent="0.25">
      <c r="A67" s="138"/>
      <c r="B67" s="138"/>
      <c r="C67" s="138"/>
      <c r="D67" s="138"/>
      <c r="E67" s="138"/>
      <c r="F67" s="138"/>
      <c r="G67" s="138"/>
      <c r="H67" s="138"/>
      <c r="I67" s="138"/>
      <c r="J67" s="138"/>
      <c r="K67" s="138"/>
      <c r="L67" s="138"/>
      <c r="M67" s="138"/>
      <c r="N67" s="138"/>
      <c r="O67" s="138"/>
      <c r="P67" s="138"/>
      <c r="Q67" s="138"/>
    </row>
    <row r="68" spans="1:17" x14ac:dyDescent="0.25">
      <c r="A68" s="138"/>
      <c r="B68" s="138"/>
      <c r="C68" s="138"/>
      <c r="D68" s="138"/>
      <c r="E68" s="138"/>
      <c r="F68" s="138"/>
      <c r="G68" s="138"/>
      <c r="H68" s="138"/>
      <c r="I68" s="138"/>
      <c r="J68" s="138"/>
      <c r="K68" s="138"/>
      <c r="L68" s="138"/>
      <c r="M68" s="138"/>
      <c r="N68" s="138"/>
      <c r="O68" s="138"/>
      <c r="P68" s="138"/>
      <c r="Q68" s="138"/>
    </row>
    <row r="69" spans="1:17" x14ac:dyDescent="0.25">
      <c r="A69" s="138"/>
      <c r="B69" s="138"/>
      <c r="C69" s="138"/>
      <c r="D69" s="138"/>
      <c r="E69" s="138"/>
      <c r="F69" s="138"/>
      <c r="G69" s="138"/>
      <c r="H69" s="138"/>
      <c r="I69" s="138"/>
      <c r="J69" s="138"/>
      <c r="K69" s="138"/>
      <c r="L69" s="138"/>
      <c r="M69" s="138"/>
      <c r="N69" s="138"/>
      <c r="O69" s="138"/>
      <c r="P69" s="138"/>
      <c r="Q69" s="138"/>
    </row>
    <row r="70" spans="1:17" x14ac:dyDescent="0.25">
      <c r="A70" s="138"/>
      <c r="B70" s="138"/>
      <c r="C70" s="138"/>
      <c r="D70" s="138"/>
      <c r="E70" s="138"/>
      <c r="F70" s="138"/>
      <c r="G70" s="138"/>
      <c r="H70" s="138"/>
      <c r="I70" s="138"/>
      <c r="J70" s="138"/>
      <c r="K70" s="138"/>
      <c r="L70" s="138"/>
      <c r="M70" s="138"/>
      <c r="N70" s="138"/>
      <c r="O70" s="138"/>
      <c r="P70" s="138"/>
      <c r="Q70" s="138"/>
    </row>
    <row r="71" spans="1:17" x14ac:dyDescent="0.25">
      <c r="A71" s="138"/>
      <c r="B71" s="138"/>
      <c r="C71" s="138"/>
      <c r="D71" s="138"/>
      <c r="E71" s="138"/>
      <c r="F71" s="138"/>
      <c r="G71" s="138"/>
      <c r="H71" s="138"/>
      <c r="I71" s="138"/>
      <c r="J71" s="138"/>
      <c r="K71" s="138"/>
      <c r="L71" s="138"/>
      <c r="M71" s="138"/>
      <c r="N71" s="138"/>
      <c r="O71" s="138"/>
      <c r="P71" s="138"/>
      <c r="Q71" s="138"/>
    </row>
    <row r="72" spans="1:17" x14ac:dyDescent="0.25">
      <c r="A72" s="138"/>
      <c r="B72" s="138"/>
      <c r="C72" s="138"/>
      <c r="D72" s="138"/>
      <c r="E72" s="138"/>
      <c r="F72" s="138"/>
      <c r="G72" s="138"/>
      <c r="H72" s="138"/>
      <c r="I72" s="138"/>
      <c r="J72" s="138"/>
      <c r="K72" s="138"/>
      <c r="L72" s="138"/>
      <c r="M72" s="138"/>
      <c r="N72" s="138"/>
      <c r="O72" s="138"/>
      <c r="P72" s="138"/>
      <c r="Q72" s="138"/>
    </row>
    <row r="73" spans="1:17" x14ac:dyDescent="0.25">
      <c r="A73" s="138"/>
      <c r="B73" s="138"/>
      <c r="C73" s="138"/>
      <c r="D73" s="138"/>
      <c r="E73" s="138"/>
      <c r="F73" s="138"/>
      <c r="G73" s="138"/>
      <c r="H73" s="138"/>
      <c r="I73" s="138"/>
      <c r="J73" s="138"/>
      <c r="K73" s="138"/>
      <c r="L73" s="138"/>
      <c r="M73" s="138"/>
      <c r="N73" s="138"/>
      <c r="O73" s="138"/>
      <c r="P73" s="138"/>
      <c r="Q73" s="138"/>
    </row>
    <row r="74" spans="1:17" x14ac:dyDescent="0.25">
      <c r="A74" s="138"/>
      <c r="B74" s="138"/>
      <c r="C74" s="138"/>
      <c r="D74" s="138"/>
      <c r="E74" s="138"/>
      <c r="F74" s="138"/>
      <c r="G74" s="138"/>
      <c r="H74" s="138"/>
      <c r="I74" s="138"/>
      <c r="J74" s="138"/>
      <c r="K74" s="138"/>
      <c r="L74" s="138"/>
      <c r="M74" s="138"/>
      <c r="N74" s="138"/>
      <c r="O74" s="138"/>
      <c r="P74" s="138"/>
      <c r="Q74" s="138"/>
    </row>
    <row r="75" spans="1:17" x14ac:dyDescent="0.25">
      <c r="A75" s="138"/>
      <c r="B75" s="138"/>
      <c r="C75" s="138"/>
      <c r="D75" s="138"/>
      <c r="E75" s="138"/>
      <c r="F75" s="138"/>
      <c r="G75" s="138"/>
      <c r="H75" s="138"/>
      <c r="I75" s="138"/>
      <c r="J75" s="138"/>
      <c r="K75" s="138"/>
      <c r="L75" s="138"/>
      <c r="M75" s="138"/>
      <c r="N75" s="138"/>
      <c r="O75" s="138"/>
      <c r="P75" s="138"/>
      <c r="Q75" s="138"/>
    </row>
    <row r="76" spans="1:17" x14ac:dyDescent="0.25">
      <c r="A76" s="138"/>
      <c r="B76" s="138"/>
      <c r="C76" s="138"/>
      <c r="D76" s="138"/>
      <c r="E76" s="138"/>
      <c r="F76" s="138"/>
      <c r="G76" s="138"/>
      <c r="H76" s="138"/>
      <c r="I76" s="138"/>
      <c r="J76" s="138"/>
      <c r="K76" s="138"/>
      <c r="L76" s="138"/>
      <c r="M76" s="138"/>
      <c r="N76" s="138"/>
      <c r="O76" s="138"/>
      <c r="P76" s="138"/>
      <c r="Q76" s="138"/>
    </row>
    <row r="77" spans="1:17" x14ac:dyDescent="0.25">
      <c r="A77" s="138"/>
      <c r="B77" s="138"/>
      <c r="C77" s="138"/>
      <c r="D77" s="138"/>
      <c r="E77" s="138"/>
      <c r="F77" s="138"/>
      <c r="G77" s="138"/>
      <c r="H77" s="138"/>
      <c r="I77" s="138"/>
      <c r="J77" s="138"/>
      <c r="K77" s="138"/>
      <c r="L77" s="138"/>
      <c r="M77" s="138"/>
      <c r="N77" s="138"/>
      <c r="O77" s="138"/>
      <c r="P77" s="138"/>
      <c r="Q77" s="138"/>
    </row>
    <row r="78" spans="1:17" x14ac:dyDescent="0.25">
      <c r="A78" s="138"/>
      <c r="B78" s="138"/>
      <c r="C78" s="138"/>
      <c r="D78" s="138"/>
      <c r="E78" s="138"/>
      <c r="F78" s="138"/>
      <c r="G78" s="138"/>
      <c r="H78" s="138"/>
      <c r="I78" s="138"/>
      <c r="J78" s="138"/>
      <c r="K78" s="138"/>
      <c r="L78" s="138"/>
      <c r="M78" s="138"/>
      <c r="N78" s="138"/>
      <c r="O78" s="138"/>
      <c r="P78" s="138"/>
      <c r="Q78" s="138"/>
    </row>
    <row r="79" spans="1:17" x14ac:dyDescent="0.25">
      <c r="A79" s="138"/>
      <c r="B79" s="138"/>
      <c r="C79" s="138"/>
      <c r="D79" s="138"/>
      <c r="E79" s="138"/>
      <c r="F79" s="138"/>
      <c r="G79" s="138"/>
      <c r="H79" s="138"/>
      <c r="I79" s="138"/>
      <c r="J79" s="138"/>
      <c r="K79" s="138"/>
      <c r="L79" s="138"/>
      <c r="M79" s="138"/>
      <c r="N79" s="138"/>
      <c r="O79" s="138"/>
      <c r="P79" s="138"/>
      <c r="Q79" s="138"/>
    </row>
    <row r="80" spans="1:17" x14ac:dyDescent="0.25">
      <c r="A80" s="138"/>
      <c r="B80" s="138"/>
      <c r="C80" s="138"/>
      <c r="D80" s="138"/>
      <c r="E80" s="138"/>
      <c r="F80" s="138"/>
      <c r="G80" s="138"/>
      <c r="H80" s="138"/>
      <c r="I80" s="138"/>
      <c r="J80" s="138"/>
      <c r="K80" s="138"/>
      <c r="L80" s="138"/>
      <c r="M80" s="138"/>
      <c r="N80" s="138"/>
      <c r="O80" s="138"/>
      <c r="P80" s="138"/>
      <c r="Q80" s="138"/>
    </row>
    <row r="81" spans="1:17" x14ac:dyDescent="0.25">
      <c r="A81" s="138"/>
      <c r="B81" s="138"/>
      <c r="C81" s="138"/>
      <c r="D81" s="138"/>
      <c r="E81" s="138"/>
      <c r="F81" s="138"/>
      <c r="G81" s="138"/>
      <c r="H81" s="138"/>
      <c r="I81" s="138"/>
      <c r="J81" s="138"/>
      <c r="K81" s="138"/>
      <c r="L81" s="138"/>
      <c r="M81" s="138"/>
      <c r="N81" s="138"/>
      <c r="O81" s="138"/>
      <c r="P81" s="138"/>
      <c r="Q81" s="138"/>
    </row>
    <row r="82" spans="1:17" x14ac:dyDescent="0.25">
      <c r="A82" s="138"/>
      <c r="B82" s="138"/>
      <c r="C82" s="138"/>
      <c r="D82" s="138"/>
      <c r="E82" s="138"/>
      <c r="F82" s="138"/>
      <c r="G82" s="138"/>
      <c r="H82" s="138"/>
      <c r="I82" s="138"/>
      <c r="J82" s="138"/>
      <c r="K82" s="138"/>
      <c r="L82" s="138"/>
      <c r="M82" s="138"/>
      <c r="N82" s="138"/>
      <c r="O82" s="138"/>
      <c r="P82" s="138"/>
      <c r="Q82" s="138"/>
    </row>
    <row r="83" spans="1:17" x14ac:dyDescent="0.25">
      <c r="A83" s="138"/>
      <c r="B83" s="138"/>
      <c r="C83" s="138"/>
      <c r="D83" s="138"/>
      <c r="E83" s="138"/>
      <c r="F83" s="138"/>
      <c r="G83" s="138"/>
      <c r="H83" s="138"/>
      <c r="I83" s="138"/>
      <c r="J83" s="138"/>
      <c r="K83" s="138"/>
      <c r="L83" s="138"/>
      <c r="M83" s="138"/>
      <c r="N83" s="138"/>
      <c r="O83" s="138"/>
      <c r="P83" s="138"/>
      <c r="Q83" s="138"/>
    </row>
    <row r="84" spans="1:17" x14ac:dyDescent="0.25">
      <c r="A84" s="138"/>
      <c r="B84" s="138"/>
      <c r="C84" s="138"/>
      <c r="D84" s="138"/>
      <c r="E84" s="138"/>
      <c r="F84" s="138"/>
      <c r="G84" s="138"/>
      <c r="H84" s="138"/>
      <c r="I84" s="138"/>
      <c r="J84" s="138"/>
      <c r="K84" s="138"/>
      <c r="L84" s="138"/>
      <c r="M84" s="138"/>
      <c r="N84" s="138"/>
      <c r="O84" s="138"/>
      <c r="P84" s="138"/>
      <c r="Q84" s="138"/>
    </row>
    <row r="85" spans="1:17" x14ac:dyDescent="0.25">
      <c r="A85" s="138"/>
      <c r="B85" s="138"/>
      <c r="C85" s="138"/>
      <c r="D85" s="138"/>
      <c r="E85" s="138"/>
      <c r="F85" s="138"/>
      <c r="G85" s="138"/>
      <c r="H85" s="138"/>
      <c r="I85" s="138"/>
      <c r="J85" s="138"/>
      <c r="K85" s="138"/>
      <c r="L85" s="138"/>
      <c r="M85" s="138"/>
      <c r="N85" s="138"/>
      <c r="O85" s="138"/>
      <c r="P85" s="138"/>
      <c r="Q85" s="138"/>
    </row>
    <row r="86" spans="1:17" x14ac:dyDescent="0.25">
      <c r="A86" s="138"/>
      <c r="B86" s="138"/>
      <c r="C86" s="138"/>
      <c r="D86" s="138"/>
      <c r="E86" s="138"/>
      <c r="F86" s="138"/>
      <c r="G86" s="138"/>
      <c r="H86" s="138"/>
      <c r="I86" s="138"/>
      <c r="J86" s="138"/>
      <c r="K86" s="138"/>
      <c r="L86" s="138"/>
      <c r="M86" s="138"/>
      <c r="N86" s="138"/>
      <c r="O86" s="138"/>
      <c r="P86" s="138"/>
      <c r="Q86" s="138"/>
    </row>
    <row r="87" spans="1:17" x14ac:dyDescent="0.25">
      <c r="A87" s="138"/>
      <c r="B87" s="138"/>
      <c r="C87" s="138"/>
      <c r="D87" s="138"/>
      <c r="E87" s="138"/>
      <c r="F87" s="138"/>
      <c r="G87" s="138"/>
      <c r="H87" s="138"/>
      <c r="I87" s="138"/>
      <c r="J87" s="138"/>
      <c r="K87" s="138"/>
      <c r="L87" s="138"/>
      <c r="M87" s="138"/>
      <c r="N87" s="138"/>
      <c r="O87" s="138"/>
      <c r="P87" s="138"/>
      <c r="Q87" s="138"/>
    </row>
    <row r="88" spans="1:17" x14ac:dyDescent="0.25">
      <c r="A88" s="138"/>
      <c r="B88" s="138"/>
      <c r="C88" s="138"/>
      <c r="D88" s="138"/>
      <c r="E88" s="138"/>
      <c r="F88" s="138"/>
      <c r="G88" s="138"/>
      <c r="H88" s="138"/>
      <c r="I88" s="138"/>
      <c r="J88" s="138"/>
      <c r="K88" s="138"/>
      <c r="L88" s="138"/>
      <c r="M88" s="138"/>
      <c r="N88" s="138"/>
      <c r="O88" s="138"/>
      <c r="P88" s="138"/>
      <c r="Q88" s="138"/>
    </row>
    <row r="89" spans="1:17" x14ac:dyDescent="0.25">
      <c r="A89" s="138"/>
      <c r="B89" s="138"/>
      <c r="C89" s="138"/>
      <c r="D89" s="138"/>
      <c r="E89" s="138"/>
      <c r="F89" s="138"/>
      <c r="G89" s="138"/>
      <c r="H89" s="138"/>
      <c r="I89" s="138"/>
      <c r="J89" s="138"/>
      <c r="K89" s="138"/>
      <c r="L89" s="138"/>
      <c r="M89" s="138"/>
      <c r="N89" s="138"/>
      <c r="O89" s="138"/>
      <c r="P89" s="138"/>
      <c r="Q89" s="138"/>
    </row>
    <row r="90" spans="1:17" x14ac:dyDescent="0.25">
      <c r="A90" s="138"/>
      <c r="B90" s="138"/>
      <c r="C90" s="138"/>
      <c r="D90" s="138"/>
      <c r="E90" s="138"/>
      <c r="F90" s="138"/>
      <c r="G90" s="138"/>
      <c r="H90" s="138"/>
      <c r="I90" s="138"/>
      <c r="J90" s="138"/>
      <c r="K90" s="138"/>
      <c r="L90" s="138"/>
      <c r="M90" s="138"/>
      <c r="N90" s="138"/>
      <c r="O90" s="138"/>
      <c r="P90" s="138"/>
      <c r="Q90" s="138"/>
    </row>
    <row r="91" spans="1:17" x14ac:dyDescent="0.25">
      <c r="A91" s="138"/>
      <c r="B91" s="138"/>
      <c r="C91" s="138"/>
      <c r="D91" s="138"/>
      <c r="E91" s="138"/>
      <c r="F91" s="138"/>
      <c r="G91" s="138"/>
      <c r="H91" s="138"/>
      <c r="I91" s="138"/>
      <c r="J91" s="138"/>
      <c r="K91" s="138"/>
      <c r="L91" s="138"/>
      <c r="M91" s="138"/>
      <c r="N91" s="138"/>
      <c r="O91" s="138"/>
      <c r="P91" s="138"/>
      <c r="Q91" s="138"/>
    </row>
    <row r="92" spans="1:17" x14ac:dyDescent="0.25">
      <c r="A92" s="138"/>
      <c r="B92" s="138"/>
      <c r="C92" s="138"/>
      <c r="D92" s="138"/>
      <c r="E92" s="138"/>
      <c r="F92" s="138"/>
      <c r="G92" s="138"/>
      <c r="H92" s="138"/>
      <c r="I92" s="138"/>
      <c r="J92" s="138"/>
      <c r="K92" s="138"/>
      <c r="L92" s="138"/>
      <c r="M92" s="138"/>
      <c r="N92" s="138"/>
      <c r="O92" s="138"/>
      <c r="P92" s="138"/>
      <c r="Q92" s="138"/>
    </row>
    <row r="93" spans="1:17" x14ac:dyDescent="0.25">
      <c r="A93" s="138"/>
      <c r="B93" s="138"/>
      <c r="C93" s="138"/>
      <c r="D93" s="138"/>
      <c r="E93" s="138"/>
      <c r="F93" s="138"/>
      <c r="G93" s="138"/>
      <c r="H93" s="138"/>
      <c r="I93" s="138"/>
      <c r="J93" s="138"/>
      <c r="K93" s="138"/>
      <c r="L93" s="138"/>
      <c r="M93" s="138"/>
      <c r="N93" s="138"/>
      <c r="O93" s="138"/>
      <c r="P93" s="138"/>
      <c r="Q93" s="138"/>
    </row>
    <row r="94" spans="1:17" x14ac:dyDescent="0.25">
      <c r="A94" s="138"/>
      <c r="B94" s="138"/>
      <c r="C94" s="138"/>
      <c r="D94" s="138"/>
      <c r="E94" s="138"/>
      <c r="F94" s="138"/>
      <c r="G94" s="138"/>
      <c r="H94" s="138"/>
      <c r="I94" s="138"/>
      <c r="J94" s="138"/>
      <c r="K94" s="138"/>
      <c r="L94" s="138"/>
      <c r="M94" s="138"/>
      <c r="N94" s="138"/>
      <c r="O94" s="138"/>
      <c r="P94" s="138"/>
      <c r="Q94" s="138"/>
    </row>
    <row r="95" spans="1:17" x14ac:dyDescent="0.25">
      <c r="A95" s="138"/>
      <c r="B95" s="138"/>
      <c r="C95" s="138"/>
      <c r="D95" s="138"/>
      <c r="E95" s="138"/>
      <c r="F95" s="138"/>
      <c r="G95" s="138"/>
      <c r="H95" s="138"/>
      <c r="I95" s="138"/>
      <c r="J95" s="138"/>
      <c r="K95" s="138"/>
      <c r="L95" s="138"/>
      <c r="M95" s="138"/>
      <c r="N95" s="138"/>
      <c r="O95" s="138"/>
      <c r="P95" s="138"/>
      <c r="Q95" s="138"/>
    </row>
    <row r="96" spans="1:17" x14ac:dyDescent="0.25">
      <c r="A96" s="138"/>
      <c r="B96" s="138"/>
      <c r="C96" s="138"/>
      <c r="D96" s="138"/>
      <c r="E96" s="138"/>
      <c r="F96" s="138"/>
      <c r="G96" s="138"/>
      <c r="H96" s="138"/>
      <c r="I96" s="138"/>
      <c r="J96" s="138"/>
      <c r="K96" s="138"/>
      <c r="L96" s="138"/>
      <c r="M96" s="138"/>
      <c r="N96" s="138"/>
      <c r="O96" s="138"/>
      <c r="P96" s="138"/>
      <c r="Q96" s="138"/>
    </row>
    <row r="97" spans="1:17" x14ac:dyDescent="0.25">
      <c r="A97" s="138"/>
      <c r="B97" s="138"/>
      <c r="C97" s="138"/>
      <c r="D97" s="138"/>
      <c r="E97" s="138"/>
      <c r="F97" s="138"/>
      <c r="G97" s="138"/>
      <c r="H97" s="138"/>
      <c r="I97" s="138"/>
      <c r="J97" s="138"/>
      <c r="K97" s="138"/>
      <c r="L97" s="138"/>
      <c r="M97" s="138"/>
      <c r="N97" s="138"/>
      <c r="O97" s="138"/>
      <c r="P97" s="138"/>
      <c r="Q97" s="138"/>
    </row>
    <row r="98" spans="1:17" x14ac:dyDescent="0.25">
      <c r="A98" s="138"/>
      <c r="B98" s="138"/>
      <c r="C98" s="138"/>
      <c r="D98" s="138"/>
      <c r="E98" s="138"/>
      <c r="F98" s="138"/>
      <c r="G98" s="138"/>
      <c r="H98" s="138"/>
      <c r="I98" s="138"/>
      <c r="J98" s="138"/>
      <c r="K98" s="138"/>
      <c r="L98" s="138"/>
      <c r="M98" s="138"/>
      <c r="N98" s="138"/>
      <c r="O98" s="138"/>
      <c r="P98" s="138"/>
      <c r="Q98" s="138"/>
    </row>
    <row r="99" spans="1:17" x14ac:dyDescent="0.25">
      <c r="A99" s="138"/>
      <c r="B99" s="138"/>
      <c r="C99" s="138"/>
      <c r="D99" s="138"/>
      <c r="E99" s="138"/>
      <c r="F99" s="138"/>
      <c r="G99" s="138"/>
      <c r="H99" s="138"/>
      <c r="I99" s="138"/>
      <c r="J99" s="138"/>
      <c r="K99" s="138"/>
      <c r="L99" s="138"/>
      <c r="M99" s="138"/>
      <c r="N99" s="138"/>
      <c r="O99" s="138"/>
      <c r="P99" s="138"/>
      <c r="Q99" s="138"/>
    </row>
    <row r="100" spans="1:17" x14ac:dyDescent="0.25">
      <c r="A100" s="138"/>
      <c r="B100" s="138"/>
      <c r="C100" s="138"/>
      <c r="D100" s="138"/>
      <c r="E100" s="138"/>
      <c r="F100" s="138"/>
      <c r="G100" s="138"/>
      <c r="H100" s="138"/>
      <c r="I100" s="138"/>
      <c r="J100" s="138"/>
      <c r="K100" s="138"/>
      <c r="L100" s="138"/>
      <c r="M100" s="138"/>
      <c r="N100" s="138"/>
      <c r="O100" s="138"/>
      <c r="P100" s="138"/>
      <c r="Q100" s="138"/>
    </row>
    <row r="101" spans="1:17" x14ac:dyDescent="0.25">
      <c r="A101" s="138"/>
      <c r="B101" s="138"/>
      <c r="C101" s="138"/>
      <c r="D101" s="138"/>
      <c r="E101" s="138"/>
      <c r="F101" s="138"/>
      <c r="G101" s="138"/>
      <c r="H101" s="138"/>
      <c r="I101" s="138"/>
      <c r="J101" s="138"/>
      <c r="K101" s="138"/>
      <c r="L101" s="138"/>
      <c r="M101" s="138"/>
      <c r="N101" s="138"/>
      <c r="O101" s="138"/>
      <c r="P101" s="138"/>
      <c r="Q101" s="138"/>
    </row>
    <row r="102" spans="1:17" x14ac:dyDescent="0.25">
      <c r="A102" s="138"/>
      <c r="B102" s="138"/>
      <c r="C102" s="138"/>
      <c r="D102" s="138"/>
      <c r="E102" s="138"/>
      <c r="F102" s="138"/>
      <c r="G102" s="138"/>
      <c r="H102" s="138"/>
      <c r="I102" s="138"/>
      <c r="J102" s="138"/>
      <c r="K102" s="138"/>
      <c r="L102" s="138"/>
      <c r="M102" s="138"/>
      <c r="N102" s="138"/>
      <c r="O102" s="138"/>
      <c r="P102" s="138"/>
      <c r="Q102" s="138"/>
    </row>
    <row r="103" spans="1:17" x14ac:dyDescent="0.25">
      <c r="A103" s="138"/>
      <c r="B103" s="138"/>
      <c r="C103" s="138"/>
      <c r="D103" s="138"/>
      <c r="E103" s="138"/>
      <c r="F103" s="138"/>
      <c r="G103" s="138"/>
      <c r="H103" s="138"/>
      <c r="I103" s="138"/>
      <c r="J103" s="138"/>
      <c r="K103" s="138"/>
      <c r="L103" s="138"/>
      <c r="M103" s="138"/>
      <c r="N103" s="138"/>
      <c r="O103" s="138"/>
      <c r="P103" s="138"/>
      <c r="Q103" s="138"/>
    </row>
    <row r="104" spans="1:17" x14ac:dyDescent="0.25">
      <c r="A104" s="138"/>
      <c r="B104" s="138"/>
      <c r="C104" s="138"/>
      <c r="D104" s="138"/>
      <c r="E104" s="138"/>
      <c r="F104" s="138"/>
      <c r="G104" s="138"/>
      <c r="H104" s="138"/>
      <c r="I104" s="138"/>
      <c r="J104" s="138"/>
      <c r="K104" s="138"/>
      <c r="L104" s="138"/>
      <c r="M104" s="138"/>
      <c r="N104" s="138"/>
      <c r="O104" s="138"/>
      <c r="P104" s="138"/>
      <c r="Q104" s="138"/>
    </row>
    <row r="105" spans="1:17" x14ac:dyDescent="0.25">
      <c r="A105" s="138"/>
      <c r="B105" s="138"/>
      <c r="C105" s="138"/>
      <c r="D105" s="138"/>
      <c r="E105" s="138"/>
      <c r="F105" s="138"/>
      <c r="G105" s="138"/>
      <c r="H105" s="138"/>
      <c r="I105" s="138"/>
      <c r="J105" s="138"/>
      <c r="K105" s="138"/>
      <c r="L105" s="138"/>
      <c r="M105" s="138"/>
      <c r="N105" s="138"/>
      <c r="O105" s="138"/>
      <c r="P105" s="138"/>
      <c r="Q105" s="138"/>
    </row>
    <row r="106" spans="1:17" x14ac:dyDescent="0.25">
      <c r="A106" s="138"/>
      <c r="B106" s="138"/>
      <c r="C106" s="138"/>
      <c r="D106" s="138"/>
      <c r="E106" s="138"/>
      <c r="F106" s="138"/>
      <c r="G106" s="138"/>
      <c r="H106" s="138"/>
      <c r="I106" s="138"/>
      <c r="J106" s="138"/>
      <c r="K106" s="138"/>
      <c r="L106" s="138"/>
      <c r="M106" s="138"/>
      <c r="N106" s="138"/>
      <c r="O106" s="138"/>
      <c r="P106" s="138"/>
      <c r="Q106" s="138"/>
    </row>
    <row r="107" spans="1:17" x14ac:dyDescent="0.25">
      <c r="A107" s="138"/>
      <c r="B107" s="138"/>
      <c r="C107" s="138"/>
      <c r="D107" s="138"/>
      <c r="E107" s="138"/>
      <c r="F107" s="138"/>
      <c r="G107" s="138"/>
      <c r="H107" s="138"/>
      <c r="I107" s="138"/>
      <c r="J107" s="138"/>
      <c r="K107" s="138"/>
      <c r="L107" s="138"/>
      <c r="M107" s="138"/>
      <c r="N107" s="138"/>
      <c r="O107" s="138"/>
      <c r="P107" s="138"/>
      <c r="Q107" s="138"/>
    </row>
    <row r="108" spans="1:17" x14ac:dyDescent="0.25">
      <c r="A108" s="138"/>
      <c r="B108" s="138"/>
      <c r="C108" s="138"/>
      <c r="D108" s="138"/>
      <c r="E108" s="138"/>
      <c r="F108" s="138"/>
      <c r="G108" s="138"/>
      <c r="H108" s="138"/>
      <c r="I108" s="138"/>
      <c r="J108" s="138"/>
      <c r="K108" s="138"/>
      <c r="L108" s="138"/>
      <c r="M108" s="138"/>
      <c r="N108" s="138"/>
      <c r="O108" s="138"/>
      <c r="P108" s="138"/>
      <c r="Q108" s="138"/>
    </row>
    <row r="109" spans="1:17" x14ac:dyDescent="0.25">
      <c r="A109" s="138"/>
      <c r="B109" s="138"/>
      <c r="C109" s="138"/>
      <c r="D109" s="138"/>
      <c r="E109" s="138"/>
      <c r="F109" s="138"/>
      <c r="G109" s="138"/>
      <c r="H109" s="138"/>
      <c r="I109" s="138"/>
      <c r="J109" s="138"/>
      <c r="K109" s="138"/>
      <c r="L109" s="138"/>
      <c r="M109" s="138"/>
      <c r="N109" s="138"/>
      <c r="O109" s="138"/>
      <c r="P109" s="138"/>
      <c r="Q109" s="138"/>
    </row>
    <row r="110" spans="1:17" x14ac:dyDescent="0.25">
      <c r="A110" s="138"/>
      <c r="B110" s="138"/>
      <c r="C110" s="138"/>
      <c r="D110" s="138"/>
      <c r="E110" s="138"/>
      <c r="F110" s="138"/>
      <c r="G110" s="138"/>
      <c r="H110" s="138"/>
      <c r="I110" s="138"/>
      <c r="J110" s="138"/>
      <c r="K110" s="138"/>
      <c r="L110" s="138"/>
      <c r="M110" s="138"/>
      <c r="N110" s="138"/>
      <c r="O110" s="138"/>
      <c r="P110" s="138"/>
      <c r="Q110" s="138"/>
    </row>
    <row r="111" spans="1:17" x14ac:dyDescent="0.25">
      <c r="A111" s="138"/>
      <c r="B111" s="138"/>
      <c r="C111" s="138"/>
      <c r="D111" s="138"/>
      <c r="E111" s="138"/>
      <c r="F111" s="138"/>
      <c r="G111" s="138"/>
      <c r="H111" s="138"/>
      <c r="I111" s="138"/>
      <c r="J111" s="138"/>
      <c r="K111" s="138"/>
      <c r="L111" s="138"/>
      <c r="M111" s="138"/>
      <c r="N111" s="138"/>
      <c r="O111" s="138"/>
      <c r="P111" s="138"/>
      <c r="Q111" s="138"/>
    </row>
    <row r="112" spans="1:17" x14ac:dyDescent="0.25">
      <c r="A112" s="138"/>
      <c r="B112" s="138"/>
      <c r="C112" s="138"/>
      <c r="D112" s="138"/>
      <c r="E112" s="138"/>
      <c r="F112" s="138"/>
      <c r="G112" s="138"/>
      <c r="H112" s="138"/>
      <c r="I112" s="138"/>
      <c r="J112" s="138"/>
      <c r="K112" s="138"/>
      <c r="L112" s="138"/>
      <c r="M112" s="138"/>
      <c r="N112" s="138"/>
      <c r="O112" s="138"/>
      <c r="P112" s="138"/>
      <c r="Q112" s="138"/>
    </row>
    <row r="113" spans="1:17" x14ac:dyDescent="0.25">
      <c r="A113" s="138"/>
      <c r="B113" s="138"/>
      <c r="C113" s="138"/>
      <c r="D113" s="138"/>
      <c r="E113" s="138"/>
      <c r="F113" s="138"/>
      <c r="G113" s="138"/>
      <c r="H113" s="138"/>
      <c r="I113" s="138"/>
      <c r="J113" s="138"/>
      <c r="K113" s="138"/>
      <c r="L113" s="138"/>
      <c r="M113" s="138"/>
      <c r="N113" s="138"/>
      <c r="O113" s="138"/>
      <c r="P113" s="138"/>
      <c r="Q113" s="138"/>
    </row>
    <row r="114" spans="1:17" x14ac:dyDescent="0.25">
      <c r="A114" s="138"/>
      <c r="B114" s="138"/>
      <c r="C114" s="138"/>
      <c r="D114" s="138"/>
      <c r="E114" s="138"/>
      <c r="F114" s="138"/>
      <c r="G114" s="138"/>
      <c r="H114" s="138"/>
      <c r="I114" s="138"/>
      <c r="J114" s="138"/>
      <c r="K114" s="138"/>
      <c r="L114" s="138"/>
      <c r="M114" s="138"/>
      <c r="N114" s="138"/>
      <c r="O114" s="138"/>
      <c r="P114" s="138"/>
      <c r="Q114" s="138"/>
    </row>
    <row r="115" spans="1:17" x14ac:dyDescent="0.25">
      <c r="A115" s="138"/>
      <c r="B115" s="138"/>
      <c r="C115" s="138"/>
      <c r="D115" s="138"/>
      <c r="E115" s="138"/>
      <c r="F115" s="138"/>
      <c r="G115" s="138"/>
      <c r="H115" s="138"/>
      <c r="I115" s="138"/>
      <c r="J115" s="138"/>
      <c r="K115" s="138"/>
      <c r="L115" s="138"/>
      <c r="M115" s="138"/>
      <c r="N115" s="138"/>
      <c r="O115" s="138"/>
      <c r="P115" s="138"/>
      <c r="Q115" s="138"/>
    </row>
    <row r="116" spans="1:17" x14ac:dyDescent="0.25">
      <c r="A116" s="138"/>
      <c r="B116" s="138"/>
      <c r="C116" s="138"/>
      <c r="D116" s="138"/>
      <c r="E116" s="138"/>
      <c r="F116" s="138"/>
      <c r="G116" s="138"/>
      <c r="H116" s="138"/>
      <c r="I116" s="138"/>
      <c r="J116" s="138"/>
      <c r="K116" s="138"/>
      <c r="L116" s="138"/>
      <c r="M116" s="138"/>
      <c r="N116" s="138"/>
      <c r="O116" s="138"/>
      <c r="P116" s="138"/>
      <c r="Q116" s="138"/>
    </row>
    <row r="117" spans="1:17" x14ac:dyDescent="0.25">
      <c r="A117" s="138"/>
      <c r="B117" s="138"/>
      <c r="C117" s="138"/>
      <c r="D117" s="138"/>
      <c r="E117" s="138"/>
      <c r="F117" s="138"/>
      <c r="G117" s="138"/>
      <c r="H117" s="138"/>
      <c r="I117" s="138"/>
      <c r="J117" s="138"/>
      <c r="K117" s="138"/>
      <c r="L117" s="138"/>
      <c r="M117" s="138"/>
      <c r="N117" s="138"/>
      <c r="O117" s="138"/>
      <c r="P117" s="138"/>
      <c r="Q117" s="138"/>
    </row>
    <row r="118" spans="1:17" x14ac:dyDescent="0.25">
      <c r="A118" s="138"/>
      <c r="B118" s="138"/>
      <c r="C118" s="138"/>
      <c r="D118" s="138"/>
      <c r="E118" s="138"/>
      <c r="F118" s="138"/>
      <c r="G118" s="138"/>
      <c r="H118" s="138"/>
      <c r="I118" s="138"/>
      <c r="J118" s="138"/>
      <c r="K118" s="138"/>
      <c r="L118" s="138"/>
      <c r="M118" s="138"/>
      <c r="N118" s="138"/>
      <c r="O118" s="138"/>
      <c r="P118" s="138"/>
      <c r="Q118" s="138"/>
    </row>
    <row r="119" spans="1:17" x14ac:dyDescent="0.25">
      <c r="A119" s="138"/>
      <c r="B119" s="138"/>
      <c r="C119" s="138"/>
      <c r="D119" s="138"/>
      <c r="E119" s="138"/>
      <c r="F119" s="138"/>
      <c r="G119" s="138"/>
      <c r="H119" s="138"/>
      <c r="I119" s="138"/>
      <c r="J119" s="138"/>
      <c r="K119" s="138"/>
      <c r="L119" s="138"/>
      <c r="M119" s="138"/>
      <c r="N119" s="138"/>
      <c r="O119" s="138"/>
      <c r="P119" s="138"/>
      <c r="Q119" s="138"/>
    </row>
    <row r="120" spans="1:17" x14ac:dyDescent="0.25">
      <c r="A120" s="138"/>
      <c r="B120" s="138"/>
      <c r="C120" s="138"/>
      <c r="D120" s="138"/>
      <c r="E120" s="138"/>
      <c r="F120" s="138"/>
      <c r="G120" s="138"/>
      <c r="H120" s="138"/>
      <c r="I120" s="138"/>
      <c r="J120" s="138"/>
      <c r="K120" s="138"/>
      <c r="L120" s="138"/>
      <c r="M120" s="138"/>
      <c r="N120" s="138"/>
      <c r="O120" s="138"/>
      <c r="P120" s="138"/>
      <c r="Q120" s="138"/>
    </row>
    <row r="121" spans="1:17" x14ac:dyDescent="0.25">
      <c r="A121" s="138"/>
      <c r="B121" s="138"/>
      <c r="C121" s="138"/>
      <c r="D121" s="138"/>
      <c r="E121" s="138"/>
      <c r="F121" s="138"/>
      <c r="G121" s="138"/>
      <c r="H121" s="138"/>
      <c r="I121" s="138"/>
      <c r="J121" s="138"/>
      <c r="K121" s="138"/>
      <c r="L121" s="138"/>
      <c r="M121" s="138"/>
      <c r="N121" s="138"/>
      <c r="O121" s="138"/>
      <c r="P121" s="138"/>
      <c r="Q121" s="138"/>
    </row>
    <row r="122" spans="1:17" x14ac:dyDescent="0.25">
      <c r="A122" s="138"/>
      <c r="B122" s="138"/>
      <c r="C122" s="138"/>
      <c r="D122" s="138"/>
      <c r="E122" s="138"/>
      <c r="F122" s="138"/>
      <c r="G122" s="138"/>
      <c r="H122" s="138"/>
      <c r="I122" s="138"/>
      <c r="J122" s="138"/>
      <c r="K122" s="138"/>
      <c r="L122" s="138"/>
      <c r="M122" s="138"/>
      <c r="N122" s="138"/>
      <c r="O122" s="138"/>
      <c r="P122" s="138"/>
      <c r="Q122" s="138"/>
    </row>
    <row r="123" spans="1:17" x14ac:dyDescent="0.25">
      <c r="A123" s="138"/>
      <c r="B123" s="138"/>
      <c r="C123" s="138"/>
      <c r="D123" s="138"/>
      <c r="E123" s="138"/>
      <c r="F123" s="138"/>
      <c r="G123" s="138"/>
      <c r="H123" s="138"/>
      <c r="I123" s="138"/>
      <c r="J123" s="138"/>
      <c r="K123" s="138"/>
      <c r="L123" s="138"/>
      <c r="M123" s="138"/>
      <c r="N123" s="138"/>
      <c r="O123" s="138"/>
      <c r="P123" s="138"/>
      <c r="Q123" s="138"/>
    </row>
    <row r="124" spans="1:17" x14ac:dyDescent="0.25">
      <c r="A124" s="138"/>
      <c r="B124" s="138"/>
      <c r="C124" s="138"/>
      <c r="D124" s="138"/>
      <c r="E124" s="138"/>
      <c r="F124" s="138"/>
      <c r="G124" s="138"/>
      <c r="H124" s="138"/>
      <c r="I124" s="138"/>
      <c r="J124" s="138"/>
      <c r="K124" s="138"/>
      <c r="L124" s="138"/>
      <c r="M124" s="138"/>
      <c r="N124" s="138"/>
      <c r="O124" s="138"/>
      <c r="P124" s="138"/>
      <c r="Q124" s="138"/>
    </row>
    <row r="125" spans="1:17" x14ac:dyDescent="0.25">
      <c r="A125" s="138"/>
      <c r="B125" s="138"/>
      <c r="C125" s="138"/>
      <c r="D125" s="138"/>
      <c r="E125" s="138"/>
      <c r="F125" s="138"/>
      <c r="G125" s="138"/>
      <c r="H125" s="138"/>
      <c r="I125" s="138"/>
      <c r="J125" s="138"/>
      <c r="K125" s="138"/>
      <c r="L125" s="138"/>
      <c r="M125" s="138"/>
      <c r="N125" s="138"/>
      <c r="O125" s="138"/>
      <c r="P125" s="138"/>
      <c r="Q125" s="138"/>
    </row>
    <row r="126" spans="1:17" x14ac:dyDescent="0.25">
      <c r="A126" s="138"/>
      <c r="B126" s="138"/>
      <c r="C126" s="138"/>
      <c r="D126" s="138"/>
      <c r="E126" s="138"/>
      <c r="F126" s="138"/>
      <c r="G126" s="138"/>
      <c r="H126" s="138"/>
      <c r="I126" s="138"/>
      <c r="J126" s="138"/>
      <c r="K126" s="138"/>
      <c r="L126" s="138"/>
      <c r="M126" s="138"/>
      <c r="N126" s="138"/>
      <c r="O126" s="138"/>
      <c r="P126" s="138"/>
      <c r="Q126" s="138"/>
    </row>
    <row r="127" spans="1:17" x14ac:dyDescent="0.25">
      <c r="A127" s="138"/>
      <c r="B127" s="138"/>
      <c r="C127" s="138"/>
      <c r="D127" s="138"/>
      <c r="E127" s="138"/>
      <c r="F127" s="138"/>
      <c r="G127" s="138"/>
      <c r="H127" s="138"/>
      <c r="I127" s="138"/>
      <c r="J127" s="138"/>
      <c r="K127" s="138"/>
      <c r="L127" s="138"/>
      <c r="M127" s="138"/>
      <c r="N127" s="138"/>
      <c r="O127" s="138"/>
      <c r="P127" s="138"/>
      <c r="Q127" s="138"/>
    </row>
    <row r="128" spans="1:17" x14ac:dyDescent="0.25">
      <c r="A128" s="138"/>
      <c r="B128" s="138"/>
      <c r="C128" s="138"/>
      <c r="D128" s="138"/>
      <c r="E128" s="138"/>
      <c r="F128" s="138"/>
      <c r="G128" s="138"/>
      <c r="H128" s="138"/>
      <c r="I128" s="138"/>
      <c r="J128" s="138"/>
      <c r="K128" s="138"/>
      <c r="L128" s="138"/>
      <c r="M128" s="138"/>
      <c r="N128" s="138"/>
      <c r="O128" s="138"/>
      <c r="P128" s="138"/>
      <c r="Q128" s="138"/>
    </row>
    <row r="129" spans="1:17" x14ac:dyDescent="0.25">
      <c r="A129" s="138"/>
      <c r="B129" s="138"/>
      <c r="C129" s="138"/>
      <c r="D129" s="138"/>
      <c r="E129" s="138"/>
      <c r="F129" s="138"/>
      <c r="G129" s="138"/>
      <c r="H129" s="138"/>
      <c r="I129" s="138"/>
      <c r="J129" s="138"/>
      <c r="K129" s="138"/>
      <c r="L129" s="138"/>
      <c r="M129" s="138"/>
      <c r="N129" s="138"/>
      <c r="O129" s="138"/>
      <c r="P129" s="138"/>
      <c r="Q129" s="138"/>
    </row>
    <row r="130" spans="1:17" x14ac:dyDescent="0.25">
      <c r="A130" s="138"/>
      <c r="B130" s="138"/>
      <c r="C130" s="138"/>
      <c r="D130" s="138"/>
      <c r="E130" s="138"/>
      <c r="F130" s="138"/>
      <c r="G130" s="138"/>
      <c r="H130" s="138"/>
      <c r="I130" s="138"/>
      <c r="J130" s="138"/>
      <c r="K130" s="138"/>
      <c r="L130" s="138"/>
      <c r="M130" s="138"/>
      <c r="N130" s="138"/>
      <c r="O130" s="138"/>
      <c r="P130" s="138"/>
      <c r="Q130" s="138"/>
    </row>
    <row r="131" spans="1:17" x14ac:dyDescent="0.25">
      <c r="A131" s="138"/>
      <c r="B131" s="138"/>
      <c r="C131" s="138"/>
      <c r="D131" s="138"/>
      <c r="E131" s="138"/>
      <c r="F131" s="138"/>
      <c r="G131" s="138"/>
      <c r="H131" s="138"/>
      <c r="I131" s="138"/>
      <c r="J131" s="138"/>
      <c r="K131" s="138"/>
      <c r="L131" s="138"/>
      <c r="M131" s="138"/>
      <c r="N131" s="138"/>
      <c r="O131" s="138"/>
      <c r="P131" s="138"/>
      <c r="Q131" s="138"/>
    </row>
    <row r="132" spans="1:17" x14ac:dyDescent="0.25">
      <c r="A132" s="138"/>
      <c r="B132" s="138"/>
      <c r="C132" s="138"/>
      <c r="D132" s="138"/>
      <c r="E132" s="138"/>
      <c r="F132" s="138"/>
      <c r="G132" s="138"/>
      <c r="H132" s="138"/>
      <c r="I132" s="138"/>
      <c r="J132" s="138"/>
      <c r="K132" s="138"/>
      <c r="L132" s="138"/>
      <c r="M132" s="138"/>
      <c r="N132" s="138"/>
      <c r="O132" s="138"/>
      <c r="P132" s="138"/>
      <c r="Q132" s="138"/>
    </row>
    <row r="133" spans="1:17" x14ac:dyDescent="0.25">
      <c r="A133" s="138"/>
      <c r="B133" s="138"/>
      <c r="C133" s="138"/>
      <c r="D133" s="138"/>
      <c r="E133" s="138"/>
      <c r="F133" s="138"/>
      <c r="G133" s="138"/>
      <c r="H133" s="138"/>
      <c r="I133" s="138"/>
      <c r="J133" s="138"/>
      <c r="K133" s="138"/>
      <c r="L133" s="138"/>
      <c r="M133" s="138"/>
      <c r="N133" s="138"/>
      <c r="O133" s="138"/>
      <c r="P133" s="138"/>
      <c r="Q133" s="138"/>
    </row>
    <row r="134" spans="1:17" x14ac:dyDescent="0.25">
      <c r="A134" s="138"/>
      <c r="B134" s="138"/>
      <c r="C134" s="138"/>
      <c r="D134" s="138"/>
      <c r="E134" s="138"/>
      <c r="F134" s="138"/>
      <c r="G134" s="138"/>
      <c r="H134" s="138"/>
      <c r="I134" s="138"/>
      <c r="J134" s="138"/>
      <c r="K134" s="138"/>
      <c r="L134" s="138"/>
      <c r="M134" s="138"/>
      <c r="N134" s="138"/>
      <c r="O134" s="138"/>
      <c r="P134" s="138"/>
      <c r="Q134" s="138"/>
    </row>
    <row r="135" spans="1:17" x14ac:dyDescent="0.25">
      <c r="A135" s="138"/>
      <c r="B135" s="138"/>
      <c r="C135" s="138"/>
      <c r="D135" s="138"/>
      <c r="E135" s="138"/>
      <c r="F135" s="138"/>
      <c r="G135" s="138"/>
      <c r="H135" s="138"/>
      <c r="I135" s="138"/>
      <c r="J135" s="138"/>
      <c r="K135" s="138"/>
      <c r="L135" s="138"/>
      <c r="M135" s="138"/>
      <c r="N135" s="138"/>
      <c r="O135" s="138"/>
      <c r="P135" s="138"/>
      <c r="Q135" s="138"/>
    </row>
    <row r="136" spans="1:17" x14ac:dyDescent="0.25">
      <c r="A136" s="138"/>
      <c r="B136" s="138"/>
      <c r="C136" s="138"/>
      <c r="D136" s="138"/>
      <c r="E136" s="138"/>
      <c r="F136" s="138"/>
      <c r="G136" s="138"/>
      <c r="H136" s="138"/>
      <c r="I136" s="138"/>
      <c r="J136" s="138"/>
      <c r="K136" s="138"/>
      <c r="L136" s="138"/>
      <c r="M136" s="138"/>
      <c r="N136" s="138"/>
      <c r="O136" s="138"/>
      <c r="P136" s="138"/>
      <c r="Q136" s="138"/>
    </row>
    <row r="137" spans="1:17" x14ac:dyDescent="0.25">
      <c r="A137" s="138"/>
      <c r="B137" s="138"/>
      <c r="C137" s="138"/>
      <c r="D137" s="138"/>
      <c r="E137" s="138"/>
      <c r="F137" s="138"/>
      <c r="G137" s="138"/>
      <c r="H137" s="138"/>
      <c r="I137" s="138"/>
      <c r="J137" s="138"/>
      <c r="K137" s="138"/>
      <c r="L137" s="138"/>
      <c r="M137" s="138"/>
      <c r="N137" s="138"/>
      <c r="O137" s="138"/>
      <c r="P137" s="138"/>
      <c r="Q137" s="138"/>
    </row>
    <row r="138" spans="1:17" x14ac:dyDescent="0.25">
      <c r="A138" s="138"/>
      <c r="B138" s="138"/>
      <c r="C138" s="138"/>
      <c r="D138" s="138"/>
      <c r="E138" s="138"/>
      <c r="F138" s="138"/>
      <c r="G138" s="138"/>
      <c r="H138" s="138"/>
      <c r="I138" s="138"/>
      <c r="J138" s="138"/>
      <c r="K138" s="138"/>
      <c r="L138" s="138"/>
      <c r="M138" s="138"/>
      <c r="N138" s="138"/>
      <c r="O138" s="138"/>
      <c r="P138" s="138"/>
      <c r="Q138" s="138"/>
    </row>
    <row r="139" spans="1:17" x14ac:dyDescent="0.25">
      <c r="A139" s="138"/>
      <c r="B139" s="138"/>
      <c r="C139" s="138"/>
      <c r="D139" s="138"/>
      <c r="E139" s="138"/>
      <c r="F139" s="138"/>
      <c r="G139" s="138"/>
      <c r="H139" s="138"/>
      <c r="I139" s="138"/>
      <c r="J139" s="138"/>
      <c r="K139" s="138"/>
      <c r="L139" s="138"/>
      <c r="M139" s="138"/>
      <c r="N139" s="138"/>
      <c r="O139" s="138"/>
      <c r="P139" s="138"/>
      <c r="Q139" s="138"/>
    </row>
    <row r="140" spans="1:17" x14ac:dyDescent="0.25">
      <c r="A140" s="138"/>
      <c r="B140" s="138"/>
      <c r="C140" s="138"/>
      <c r="D140" s="138"/>
      <c r="E140" s="138"/>
      <c r="F140" s="138"/>
      <c r="G140" s="138"/>
      <c r="H140" s="138"/>
      <c r="I140" s="138"/>
      <c r="J140" s="138"/>
      <c r="K140" s="138"/>
      <c r="L140" s="138"/>
      <c r="M140" s="138"/>
      <c r="N140" s="138"/>
      <c r="O140" s="138"/>
      <c r="P140" s="138"/>
      <c r="Q140" s="138"/>
    </row>
    <row r="141" spans="1:17" x14ac:dyDescent="0.25">
      <c r="A141" s="138"/>
      <c r="B141" s="138"/>
      <c r="C141" s="138"/>
      <c r="D141" s="138"/>
      <c r="E141" s="138"/>
      <c r="F141" s="138"/>
      <c r="G141" s="138"/>
      <c r="H141" s="138"/>
      <c r="I141" s="138"/>
      <c r="J141" s="138"/>
      <c r="K141" s="138"/>
      <c r="L141" s="138"/>
      <c r="M141" s="138"/>
      <c r="N141" s="138"/>
      <c r="O141" s="138"/>
      <c r="P141" s="138"/>
      <c r="Q141" s="138"/>
    </row>
    <row r="142" spans="1:17" x14ac:dyDescent="0.25">
      <c r="A142" s="138"/>
      <c r="B142" s="138"/>
      <c r="C142" s="138"/>
      <c r="D142" s="138"/>
      <c r="E142" s="138"/>
      <c r="F142" s="138"/>
      <c r="G142" s="138"/>
      <c r="H142" s="138"/>
      <c r="I142" s="138"/>
      <c r="J142" s="138"/>
      <c r="K142" s="138"/>
      <c r="L142" s="138"/>
      <c r="M142" s="138"/>
      <c r="N142" s="138"/>
      <c r="O142" s="138"/>
      <c r="P142" s="138"/>
      <c r="Q142" s="138"/>
    </row>
    <row r="143" spans="1:17" x14ac:dyDescent="0.25">
      <c r="A143" s="138"/>
      <c r="B143" s="138"/>
      <c r="C143" s="138"/>
      <c r="D143" s="138"/>
      <c r="E143" s="138"/>
      <c r="F143" s="138"/>
      <c r="G143" s="138"/>
      <c r="H143" s="138"/>
      <c r="I143" s="138"/>
      <c r="J143" s="138"/>
      <c r="K143" s="138"/>
      <c r="L143" s="138"/>
      <c r="M143" s="138"/>
      <c r="N143" s="138"/>
      <c r="O143" s="138"/>
      <c r="P143" s="138"/>
      <c r="Q143" s="138"/>
    </row>
    <row r="144" spans="1:17" x14ac:dyDescent="0.25">
      <c r="A144" s="138"/>
      <c r="B144" s="138"/>
      <c r="C144" s="138"/>
      <c r="D144" s="138"/>
      <c r="E144" s="138"/>
      <c r="F144" s="138"/>
      <c r="G144" s="138"/>
      <c r="H144" s="138"/>
      <c r="I144" s="138"/>
      <c r="J144" s="138"/>
      <c r="K144" s="138"/>
      <c r="L144" s="138"/>
      <c r="M144" s="138"/>
      <c r="N144" s="138"/>
      <c r="O144" s="138"/>
      <c r="P144" s="138"/>
      <c r="Q144" s="138"/>
    </row>
    <row r="145" spans="1:17" x14ac:dyDescent="0.25">
      <c r="A145" s="138"/>
      <c r="B145" s="138"/>
      <c r="C145" s="138"/>
      <c r="D145" s="138"/>
      <c r="E145" s="138"/>
      <c r="F145" s="138"/>
      <c r="G145" s="138"/>
      <c r="H145" s="138"/>
      <c r="I145" s="138"/>
      <c r="J145" s="138"/>
      <c r="K145" s="138"/>
      <c r="L145" s="138"/>
      <c r="M145" s="138"/>
      <c r="N145" s="138"/>
      <c r="O145" s="138"/>
      <c r="P145" s="138"/>
      <c r="Q145" s="138"/>
    </row>
    <row r="146" spans="1:17" x14ac:dyDescent="0.25">
      <c r="A146" s="138"/>
      <c r="B146" s="138"/>
      <c r="C146" s="138"/>
      <c r="D146" s="138"/>
      <c r="E146" s="138"/>
      <c r="F146" s="138"/>
      <c r="G146" s="138"/>
      <c r="H146" s="138"/>
      <c r="I146" s="138"/>
      <c r="J146" s="138"/>
      <c r="K146" s="138"/>
      <c r="L146" s="138"/>
      <c r="M146" s="138"/>
      <c r="N146" s="138"/>
      <c r="O146" s="138"/>
      <c r="P146" s="138"/>
      <c r="Q146" s="138"/>
    </row>
    <row r="147" spans="1:17" x14ac:dyDescent="0.25">
      <c r="A147" s="138"/>
      <c r="B147" s="138"/>
      <c r="C147" s="138"/>
      <c r="D147" s="138"/>
      <c r="E147" s="138"/>
      <c r="F147" s="138"/>
      <c r="G147" s="138"/>
      <c r="H147" s="138"/>
      <c r="I147" s="138"/>
      <c r="J147" s="138"/>
      <c r="K147" s="138"/>
      <c r="L147" s="138"/>
      <c r="M147" s="138"/>
      <c r="N147" s="138"/>
      <c r="O147" s="138"/>
      <c r="P147" s="138"/>
      <c r="Q147" s="138"/>
    </row>
    <row r="148" spans="1:17" x14ac:dyDescent="0.25">
      <c r="A148" s="138"/>
      <c r="B148" s="138"/>
      <c r="C148" s="138"/>
      <c r="D148" s="138"/>
      <c r="E148" s="138"/>
      <c r="F148" s="138"/>
      <c r="G148" s="138"/>
      <c r="H148" s="138"/>
      <c r="I148" s="138"/>
      <c r="J148" s="138"/>
      <c r="K148" s="138"/>
      <c r="L148" s="138"/>
      <c r="M148" s="138"/>
      <c r="N148" s="138"/>
      <c r="O148" s="138"/>
      <c r="P148" s="138"/>
      <c r="Q148" s="138"/>
    </row>
    <row r="149" spans="1:17" x14ac:dyDescent="0.25">
      <c r="A149" s="138"/>
      <c r="B149" s="138"/>
      <c r="C149" s="138"/>
      <c r="D149" s="138"/>
      <c r="E149" s="138"/>
      <c r="F149" s="138"/>
      <c r="G149" s="138"/>
      <c r="H149" s="138"/>
      <c r="I149" s="138"/>
      <c r="J149" s="138"/>
      <c r="K149" s="138"/>
      <c r="L149" s="138"/>
      <c r="M149" s="138"/>
      <c r="N149" s="138"/>
      <c r="O149" s="138"/>
      <c r="P149" s="138"/>
      <c r="Q149" s="138"/>
    </row>
    <row r="150" spans="1:17" x14ac:dyDescent="0.25">
      <c r="A150" s="138"/>
      <c r="B150" s="138"/>
      <c r="C150" s="138"/>
      <c r="D150" s="138"/>
      <c r="E150" s="138"/>
      <c r="F150" s="138"/>
      <c r="G150" s="138"/>
      <c r="H150" s="138"/>
      <c r="I150" s="138"/>
      <c r="J150" s="138"/>
      <c r="K150" s="138"/>
      <c r="L150" s="138"/>
      <c r="M150" s="138"/>
      <c r="N150" s="138"/>
      <c r="O150" s="138"/>
      <c r="P150" s="138"/>
      <c r="Q150" s="138"/>
    </row>
    <row r="151" spans="1:17" x14ac:dyDescent="0.25">
      <c r="A151" s="138"/>
      <c r="B151" s="138"/>
      <c r="C151" s="138"/>
      <c r="D151" s="138"/>
      <c r="E151" s="138"/>
      <c r="F151" s="138"/>
      <c r="G151" s="138"/>
      <c r="H151" s="138"/>
      <c r="I151" s="138"/>
      <c r="J151" s="138"/>
      <c r="K151" s="138"/>
      <c r="L151" s="138"/>
      <c r="M151" s="138"/>
      <c r="N151" s="138"/>
      <c r="O151" s="138"/>
      <c r="P151" s="138"/>
      <c r="Q151" s="138"/>
    </row>
    <row r="152" spans="1:17" x14ac:dyDescent="0.25">
      <c r="A152" s="138"/>
      <c r="B152" s="138"/>
      <c r="C152" s="138"/>
      <c r="D152" s="138"/>
      <c r="E152" s="138"/>
      <c r="F152" s="138"/>
      <c r="G152" s="138"/>
      <c r="H152" s="138"/>
      <c r="I152" s="138"/>
      <c r="J152" s="138"/>
      <c r="K152" s="138"/>
      <c r="L152" s="138"/>
      <c r="M152" s="138"/>
      <c r="N152" s="138"/>
      <c r="O152" s="138"/>
      <c r="P152" s="138"/>
      <c r="Q152" s="138"/>
    </row>
    <row r="153" spans="1:17" x14ac:dyDescent="0.25">
      <c r="A153" s="138"/>
      <c r="B153" s="138"/>
      <c r="C153" s="138"/>
      <c r="D153" s="138"/>
      <c r="E153" s="138"/>
      <c r="F153" s="138"/>
      <c r="G153" s="138"/>
      <c r="H153" s="138"/>
      <c r="I153" s="138"/>
      <c r="J153" s="138"/>
      <c r="K153" s="138"/>
      <c r="L153" s="138"/>
      <c r="M153" s="138"/>
      <c r="N153" s="138"/>
      <c r="O153" s="138"/>
      <c r="P153" s="138"/>
      <c r="Q153" s="138"/>
    </row>
    <row r="154" spans="1:17" x14ac:dyDescent="0.25">
      <c r="A154" s="138"/>
      <c r="B154" s="138"/>
      <c r="C154" s="138"/>
      <c r="D154" s="138"/>
      <c r="E154" s="138"/>
      <c r="F154" s="138"/>
      <c r="G154" s="138"/>
      <c r="H154" s="138"/>
      <c r="I154" s="138"/>
      <c r="J154" s="138"/>
      <c r="K154" s="138"/>
      <c r="L154" s="138"/>
      <c r="M154" s="138"/>
      <c r="N154" s="138"/>
      <c r="O154" s="138"/>
      <c r="P154" s="138"/>
      <c r="Q154" s="138"/>
    </row>
    <row r="155" spans="1:17" x14ac:dyDescent="0.25">
      <c r="A155" s="138"/>
      <c r="B155" s="138"/>
      <c r="C155" s="138"/>
      <c r="D155" s="138"/>
      <c r="E155" s="138"/>
      <c r="F155" s="138"/>
      <c r="G155" s="138"/>
      <c r="H155" s="138"/>
      <c r="I155" s="138"/>
      <c r="J155" s="138"/>
      <c r="K155" s="138"/>
      <c r="L155" s="138"/>
      <c r="M155" s="138"/>
      <c r="N155" s="138"/>
      <c r="O155" s="138"/>
      <c r="P155" s="138"/>
      <c r="Q155" s="138"/>
    </row>
    <row r="156" spans="1:17" x14ac:dyDescent="0.25">
      <c r="A156" s="138"/>
      <c r="B156" s="138"/>
      <c r="C156" s="138"/>
      <c r="D156" s="138"/>
      <c r="E156" s="138"/>
      <c r="F156" s="138"/>
      <c r="G156" s="138"/>
      <c r="H156" s="138"/>
      <c r="I156" s="138"/>
      <c r="J156" s="138"/>
      <c r="K156" s="138"/>
      <c r="L156" s="138"/>
      <c r="M156" s="138"/>
      <c r="N156" s="138"/>
      <c r="O156" s="138"/>
      <c r="P156" s="138"/>
      <c r="Q156" s="138"/>
    </row>
    <row r="157" spans="1:17" x14ac:dyDescent="0.25">
      <c r="A157" s="138"/>
      <c r="B157" s="138"/>
      <c r="C157" s="138"/>
      <c r="D157" s="138"/>
      <c r="E157" s="138"/>
      <c r="F157" s="138"/>
      <c r="G157" s="138"/>
      <c r="H157" s="138"/>
      <c r="I157" s="138"/>
      <c r="J157" s="138"/>
      <c r="K157" s="138"/>
      <c r="L157" s="138"/>
      <c r="M157" s="138"/>
      <c r="N157" s="138"/>
      <c r="O157" s="138"/>
      <c r="P157" s="138"/>
      <c r="Q157" s="138"/>
    </row>
    <row r="158" spans="1:17" x14ac:dyDescent="0.25">
      <c r="A158" s="138"/>
      <c r="B158" s="138"/>
      <c r="C158" s="138"/>
      <c r="D158" s="138"/>
      <c r="E158" s="138"/>
      <c r="F158" s="138"/>
      <c r="G158" s="138"/>
      <c r="H158" s="138"/>
      <c r="I158" s="138"/>
      <c r="J158" s="138"/>
      <c r="K158" s="138"/>
      <c r="L158" s="138"/>
      <c r="M158" s="138"/>
      <c r="N158" s="138"/>
      <c r="O158" s="138"/>
    </row>
    <row r="159" spans="1:17" x14ac:dyDescent="0.25">
      <c r="A159" s="138"/>
      <c r="B159" s="138"/>
      <c r="C159" s="138"/>
      <c r="D159" s="138"/>
      <c r="E159" s="138"/>
      <c r="F159" s="138"/>
      <c r="G159" s="138"/>
      <c r="H159" s="138"/>
      <c r="I159" s="138"/>
      <c r="J159" s="138"/>
      <c r="K159" s="138"/>
      <c r="L159" s="138"/>
      <c r="M159" s="138"/>
      <c r="N159" s="138"/>
      <c r="O159" s="138"/>
    </row>
    <row r="160" spans="1:17" x14ac:dyDescent="0.25">
      <c r="A160" s="138"/>
      <c r="B160" s="138"/>
      <c r="C160" s="138"/>
      <c r="D160" s="138"/>
      <c r="E160" s="138"/>
      <c r="F160" s="138"/>
      <c r="G160" s="138"/>
      <c r="H160" s="138"/>
      <c r="I160" s="138"/>
      <c r="J160" s="138"/>
      <c r="K160" s="138"/>
      <c r="L160" s="138"/>
      <c r="M160" s="138"/>
      <c r="N160" s="138"/>
      <c r="O160" s="138"/>
    </row>
    <row r="161" spans="1:15" x14ac:dyDescent="0.25">
      <c r="A161" s="138"/>
      <c r="B161" s="138"/>
      <c r="C161" s="138"/>
      <c r="D161" s="138"/>
      <c r="E161" s="138"/>
      <c r="F161" s="138"/>
      <c r="G161" s="138"/>
      <c r="H161" s="138"/>
      <c r="I161" s="138"/>
      <c r="J161" s="138"/>
      <c r="K161" s="138"/>
      <c r="L161" s="138"/>
      <c r="M161" s="138"/>
      <c r="N161" s="138"/>
      <c r="O161" s="138"/>
    </row>
    <row r="162" spans="1:15" x14ac:dyDescent="0.25">
      <c r="A162" s="138"/>
      <c r="B162" s="138"/>
      <c r="C162" s="138"/>
      <c r="D162" s="138"/>
      <c r="E162" s="138"/>
      <c r="F162" s="138"/>
      <c r="G162" s="138"/>
      <c r="H162" s="138"/>
      <c r="I162" s="138"/>
      <c r="J162" s="138"/>
      <c r="K162" s="138"/>
      <c r="L162" s="138"/>
      <c r="M162" s="138"/>
      <c r="N162" s="138"/>
      <c r="O162" s="138"/>
    </row>
    <row r="163" spans="1:15" x14ac:dyDescent="0.25">
      <c r="A163" s="138"/>
      <c r="B163" s="138"/>
      <c r="C163" s="138"/>
      <c r="D163" s="138"/>
      <c r="E163" s="138"/>
      <c r="F163" s="138"/>
      <c r="G163" s="138"/>
      <c r="H163" s="138"/>
      <c r="I163" s="138"/>
      <c r="J163" s="138"/>
      <c r="K163" s="138"/>
      <c r="L163" s="138"/>
      <c r="M163" s="138"/>
      <c r="N163" s="138"/>
      <c r="O163" s="138"/>
    </row>
    <row r="164" spans="1:15" x14ac:dyDescent="0.25">
      <c r="A164" s="138"/>
      <c r="B164" s="138"/>
      <c r="C164" s="138"/>
      <c r="D164" s="138"/>
      <c r="E164" s="138"/>
      <c r="F164" s="138"/>
      <c r="G164" s="138"/>
      <c r="H164" s="138"/>
      <c r="I164" s="138"/>
      <c r="J164" s="138"/>
      <c r="K164" s="138"/>
      <c r="L164" s="138"/>
      <c r="M164" s="138"/>
      <c r="N164" s="138"/>
      <c r="O164" s="138"/>
    </row>
    <row r="165" spans="1:15" x14ac:dyDescent="0.25">
      <c r="A165" s="138"/>
      <c r="B165" s="138"/>
      <c r="C165" s="138"/>
      <c r="D165" s="138"/>
      <c r="E165" s="138"/>
      <c r="F165" s="138"/>
      <c r="G165" s="138"/>
      <c r="H165" s="138"/>
      <c r="I165" s="138"/>
      <c r="J165" s="138"/>
      <c r="K165" s="138"/>
      <c r="L165" s="138"/>
      <c r="M165" s="138"/>
      <c r="N165" s="138"/>
      <c r="O165" s="138"/>
    </row>
    <row r="166" spans="1:15" x14ac:dyDescent="0.25">
      <c r="A166" s="138"/>
      <c r="B166" s="138"/>
      <c r="C166" s="138"/>
      <c r="D166" s="138"/>
      <c r="E166" s="138"/>
      <c r="F166" s="138"/>
      <c r="G166" s="138"/>
      <c r="H166" s="138"/>
      <c r="I166" s="138"/>
      <c r="J166" s="138"/>
      <c r="K166" s="138"/>
      <c r="L166" s="138"/>
      <c r="M166" s="138"/>
      <c r="N166" s="138"/>
      <c r="O166" s="138"/>
    </row>
    <row r="167" spans="1:15" x14ac:dyDescent="0.25">
      <c r="A167" s="138"/>
      <c r="B167" s="138"/>
      <c r="C167" s="138"/>
      <c r="D167" s="138"/>
      <c r="E167" s="138"/>
      <c r="F167" s="138"/>
      <c r="G167" s="138"/>
      <c r="H167" s="138"/>
      <c r="I167" s="138"/>
      <c r="J167" s="138"/>
      <c r="K167" s="138"/>
      <c r="L167" s="138"/>
      <c r="M167" s="138"/>
      <c r="N167" s="138"/>
      <c r="O167" s="138"/>
    </row>
    <row r="168" spans="1:15" x14ac:dyDescent="0.25">
      <c r="A168" s="138"/>
      <c r="B168" s="138"/>
      <c r="C168" s="138"/>
      <c r="D168" s="138"/>
      <c r="E168" s="138"/>
      <c r="F168" s="138"/>
      <c r="G168" s="138"/>
      <c r="H168" s="138"/>
      <c r="I168" s="138"/>
      <c r="J168" s="138"/>
      <c r="K168" s="138"/>
      <c r="L168" s="138"/>
      <c r="M168" s="138"/>
      <c r="N168" s="138"/>
      <c r="O168" s="138"/>
    </row>
    <row r="169" spans="1:15" x14ac:dyDescent="0.25">
      <c r="A169" s="138"/>
      <c r="B169" s="138"/>
      <c r="C169" s="138"/>
      <c r="D169" s="138"/>
      <c r="E169" s="138"/>
      <c r="F169" s="138"/>
      <c r="G169" s="138"/>
      <c r="H169" s="138"/>
      <c r="I169" s="138"/>
      <c r="J169" s="138"/>
      <c r="K169" s="138"/>
      <c r="L169" s="138"/>
      <c r="M169" s="138"/>
      <c r="N169" s="138"/>
      <c r="O169" s="138"/>
    </row>
    <row r="170" spans="1:15" x14ac:dyDescent="0.25">
      <c r="A170" s="138"/>
      <c r="B170" s="138"/>
      <c r="C170" s="138"/>
      <c r="D170" s="138"/>
      <c r="E170" s="138"/>
      <c r="F170" s="138"/>
      <c r="G170" s="138"/>
      <c r="H170" s="138"/>
      <c r="I170" s="138"/>
      <c r="J170" s="138"/>
      <c r="K170" s="138"/>
      <c r="L170" s="138"/>
      <c r="M170" s="138"/>
      <c r="N170" s="138"/>
      <c r="O170" s="138"/>
    </row>
    <row r="171" spans="1:15" x14ac:dyDescent="0.25">
      <c r="A171" s="138"/>
      <c r="B171" s="138"/>
      <c r="C171" s="138"/>
      <c r="D171" s="138"/>
      <c r="E171" s="138"/>
      <c r="F171" s="138"/>
      <c r="G171" s="138"/>
      <c r="H171" s="138"/>
      <c r="I171" s="138"/>
      <c r="J171" s="138"/>
      <c r="K171" s="138"/>
      <c r="L171" s="138"/>
      <c r="M171" s="138"/>
      <c r="N171" s="138"/>
      <c r="O171" s="138"/>
    </row>
    <row r="172" spans="1:15" x14ac:dyDescent="0.25">
      <c r="A172" s="138"/>
      <c r="B172" s="138"/>
      <c r="C172" s="138"/>
      <c r="D172" s="138"/>
      <c r="E172" s="138"/>
      <c r="F172" s="138"/>
      <c r="G172" s="138"/>
      <c r="H172" s="138"/>
      <c r="I172" s="138"/>
      <c r="J172" s="138"/>
      <c r="K172" s="138"/>
      <c r="L172" s="138"/>
      <c r="M172" s="138"/>
      <c r="N172" s="138"/>
      <c r="O172" s="138"/>
    </row>
    <row r="173" spans="1:15" x14ac:dyDescent="0.25">
      <c r="A173" s="138"/>
      <c r="B173" s="138"/>
      <c r="C173" s="138"/>
      <c r="D173" s="138"/>
      <c r="E173" s="138"/>
      <c r="F173" s="138"/>
      <c r="G173" s="138"/>
      <c r="H173" s="138"/>
      <c r="I173" s="138"/>
      <c r="J173" s="138"/>
      <c r="K173" s="138"/>
      <c r="L173" s="138"/>
      <c r="M173" s="138"/>
      <c r="N173" s="138"/>
      <c r="O173" s="138"/>
    </row>
    <row r="174" spans="1:15" x14ac:dyDescent="0.25">
      <c r="A174" s="138"/>
      <c r="B174" s="138"/>
      <c r="C174" s="138"/>
      <c r="D174" s="138"/>
      <c r="E174" s="138"/>
      <c r="F174" s="138"/>
      <c r="G174" s="138"/>
      <c r="H174" s="138"/>
      <c r="I174" s="138"/>
      <c r="J174" s="138"/>
      <c r="K174" s="138"/>
      <c r="L174" s="138"/>
      <c r="M174" s="138"/>
      <c r="N174" s="138"/>
      <c r="O174" s="138"/>
    </row>
    <row r="175" spans="1:15" x14ac:dyDescent="0.25">
      <c r="A175" s="138"/>
      <c r="B175" s="138"/>
      <c r="C175" s="138"/>
      <c r="D175" s="138"/>
      <c r="E175" s="138"/>
      <c r="F175" s="138"/>
      <c r="G175" s="138"/>
      <c r="H175" s="138"/>
      <c r="I175" s="138"/>
      <c r="J175" s="138"/>
      <c r="K175" s="138"/>
      <c r="L175" s="138"/>
      <c r="M175" s="138"/>
      <c r="N175" s="138"/>
      <c r="O175" s="138"/>
    </row>
    <row r="176" spans="1:15" x14ac:dyDescent="0.25">
      <c r="A176" s="138"/>
      <c r="B176" s="138"/>
      <c r="C176" s="138"/>
      <c r="D176" s="138"/>
      <c r="E176" s="138"/>
      <c r="F176" s="138"/>
      <c r="G176" s="138"/>
      <c r="H176" s="138"/>
      <c r="I176" s="138"/>
      <c r="J176" s="138"/>
      <c r="K176" s="138"/>
      <c r="L176" s="138"/>
      <c r="M176" s="138"/>
      <c r="N176" s="138"/>
      <c r="O176" s="138"/>
    </row>
    <row r="177" spans="1:15" x14ac:dyDescent="0.25">
      <c r="A177" s="138"/>
      <c r="B177" s="138"/>
      <c r="C177" s="138"/>
      <c r="D177" s="138"/>
      <c r="E177" s="138"/>
      <c r="F177" s="138"/>
      <c r="G177" s="138"/>
      <c r="H177" s="138"/>
      <c r="I177" s="138"/>
      <c r="J177" s="138"/>
      <c r="K177" s="138"/>
      <c r="L177" s="138"/>
      <c r="M177" s="138"/>
      <c r="N177" s="138"/>
      <c r="O177" s="138"/>
    </row>
    <row r="178" spans="1:15" x14ac:dyDescent="0.25">
      <c r="A178" s="138"/>
      <c r="B178" s="138"/>
      <c r="C178" s="138"/>
      <c r="D178" s="138"/>
      <c r="E178" s="138"/>
      <c r="F178" s="138"/>
      <c r="G178" s="138"/>
      <c r="H178" s="138"/>
      <c r="I178" s="138"/>
      <c r="J178" s="138"/>
      <c r="K178" s="138"/>
      <c r="L178" s="138"/>
      <c r="M178" s="138"/>
      <c r="N178" s="138"/>
      <c r="O178" s="138"/>
    </row>
    <row r="179" spans="1:15" x14ac:dyDescent="0.25">
      <c r="A179" s="138"/>
      <c r="B179" s="138"/>
      <c r="C179" s="138"/>
      <c r="D179" s="138"/>
      <c r="E179" s="138"/>
      <c r="F179" s="138"/>
      <c r="G179" s="138"/>
      <c r="H179" s="138"/>
      <c r="I179" s="138"/>
      <c r="J179" s="138"/>
      <c r="K179" s="138"/>
      <c r="L179" s="138"/>
      <c r="M179" s="138"/>
      <c r="N179" s="138"/>
      <c r="O179" s="138"/>
    </row>
    <row r="180" spans="1:15" x14ac:dyDescent="0.25">
      <c r="A180" s="138"/>
      <c r="B180" s="138"/>
      <c r="C180" s="138"/>
      <c r="D180" s="138"/>
      <c r="E180" s="138"/>
      <c r="F180" s="138"/>
      <c r="G180" s="138"/>
      <c r="H180" s="138"/>
      <c r="I180" s="138"/>
      <c r="J180" s="138"/>
      <c r="K180" s="138"/>
      <c r="L180" s="138"/>
      <c r="M180" s="138"/>
      <c r="N180" s="138"/>
      <c r="O180" s="138"/>
    </row>
    <row r="181" spans="1:15" x14ac:dyDescent="0.25">
      <c r="A181" s="138"/>
      <c r="B181" s="138"/>
      <c r="C181" s="138"/>
      <c r="D181" s="138"/>
      <c r="E181" s="138"/>
      <c r="F181" s="138"/>
      <c r="G181" s="138"/>
      <c r="H181" s="138"/>
      <c r="I181" s="138"/>
      <c r="J181" s="138"/>
      <c r="K181" s="138"/>
      <c r="L181" s="138"/>
      <c r="M181" s="138"/>
      <c r="N181" s="138"/>
      <c r="O181" s="138"/>
    </row>
    <row r="182" spans="1:15" x14ac:dyDescent="0.25">
      <c r="A182" s="138"/>
      <c r="B182" s="138"/>
      <c r="C182" s="138"/>
      <c r="D182" s="138"/>
      <c r="E182" s="138"/>
      <c r="F182" s="138"/>
      <c r="G182" s="138"/>
      <c r="H182" s="138"/>
      <c r="I182" s="138"/>
      <c r="J182" s="138"/>
      <c r="K182" s="138"/>
      <c r="L182" s="138"/>
      <c r="M182" s="138"/>
      <c r="N182" s="138"/>
      <c r="O182" s="138"/>
    </row>
    <row r="183" spans="1:15" x14ac:dyDescent="0.25">
      <c r="A183" s="138"/>
      <c r="B183" s="138"/>
      <c r="C183" s="138"/>
      <c r="D183" s="138"/>
      <c r="E183" s="138"/>
      <c r="F183" s="138"/>
      <c r="G183" s="138"/>
      <c r="H183" s="138"/>
      <c r="I183" s="138"/>
      <c r="J183" s="138"/>
      <c r="K183" s="138"/>
      <c r="L183" s="138"/>
      <c r="M183" s="138"/>
      <c r="N183" s="138"/>
      <c r="O183" s="138"/>
    </row>
    <row r="184" spans="1:15" x14ac:dyDescent="0.25">
      <c r="A184" s="138"/>
      <c r="B184" s="138"/>
      <c r="C184" s="138"/>
      <c r="D184" s="138"/>
      <c r="E184" s="138"/>
      <c r="F184" s="138"/>
      <c r="G184" s="138"/>
      <c r="H184" s="138"/>
      <c r="I184" s="138"/>
      <c r="J184" s="138"/>
      <c r="K184" s="138"/>
      <c r="L184" s="138"/>
      <c r="M184" s="138"/>
      <c r="N184" s="138"/>
      <c r="O184" s="138"/>
    </row>
    <row r="185" spans="1:15" x14ac:dyDescent="0.25">
      <c r="A185" s="138"/>
      <c r="B185" s="138"/>
      <c r="C185" s="138"/>
      <c r="D185" s="138"/>
      <c r="E185" s="138"/>
      <c r="F185" s="138"/>
      <c r="G185" s="138"/>
      <c r="H185" s="138"/>
      <c r="I185" s="138"/>
      <c r="J185" s="138"/>
      <c r="K185" s="138"/>
      <c r="L185" s="138"/>
      <c r="M185" s="138"/>
      <c r="N185" s="138"/>
      <c r="O185" s="138"/>
    </row>
    <row r="186" spans="1:15" x14ac:dyDescent="0.25">
      <c r="A186" s="138"/>
      <c r="B186" s="138"/>
      <c r="C186" s="138"/>
      <c r="D186" s="138"/>
      <c r="E186" s="138"/>
      <c r="F186" s="138"/>
      <c r="G186" s="138"/>
      <c r="H186" s="138"/>
      <c r="I186" s="138"/>
      <c r="J186" s="138"/>
      <c r="K186" s="138"/>
      <c r="L186" s="138"/>
      <c r="M186" s="138"/>
      <c r="N186" s="138"/>
      <c r="O186" s="138"/>
    </row>
    <row r="187" spans="1:15" x14ac:dyDescent="0.25">
      <c r="A187" s="138"/>
      <c r="B187" s="138"/>
      <c r="C187" s="138"/>
      <c r="D187" s="138"/>
      <c r="E187" s="138"/>
      <c r="F187" s="138"/>
      <c r="G187" s="138"/>
      <c r="H187" s="138"/>
      <c r="I187" s="138"/>
      <c r="J187" s="138"/>
      <c r="K187" s="138"/>
      <c r="L187" s="138"/>
      <c r="M187" s="138"/>
      <c r="N187" s="138"/>
      <c r="O187" s="138"/>
    </row>
    <row r="188" spans="1:15" x14ac:dyDescent="0.25">
      <c r="A188" s="138"/>
      <c r="B188" s="138"/>
      <c r="C188" s="138"/>
      <c r="D188" s="138"/>
      <c r="E188" s="138"/>
      <c r="F188" s="138"/>
      <c r="G188" s="138"/>
      <c r="H188" s="138"/>
      <c r="I188" s="138"/>
      <c r="J188" s="138"/>
      <c r="K188" s="138"/>
      <c r="L188" s="138"/>
      <c r="M188" s="138"/>
      <c r="N188" s="138"/>
      <c r="O188" s="138"/>
    </row>
    <row r="189" spans="1:15" x14ac:dyDescent="0.25">
      <c r="A189" s="138"/>
      <c r="B189" s="138"/>
      <c r="C189" s="138"/>
      <c r="D189" s="138"/>
      <c r="E189" s="138"/>
      <c r="F189" s="138"/>
      <c r="G189" s="138"/>
      <c r="H189" s="138"/>
      <c r="I189" s="138"/>
      <c r="J189" s="138"/>
      <c r="K189" s="138"/>
      <c r="L189" s="138"/>
      <c r="M189" s="138"/>
      <c r="N189" s="138"/>
      <c r="O189" s="138"/>
    </row>
  </sheetData>
  <mergeCells count="20">
    <mergeCell ref="G23:G41"/>
    <mergeCell ref="C30:C31"/>
    <mergeCell ref="H23:H41"/>
    <mergeCell ref="D16:D17"/>
    <mergeCell ref="E16:E17"/>
    <mergeCell ref="F20:F21"/>
    <mergeCell ref="E20:E21"/>
    <mergeCell ref="D20:D21"/>
    <mergeCell ref="A23:B41"/>
    <mergeCell ref="C36:C37"/>
    <mergeCell ref="D37:F37"/>
    <mergeCell ref="D40:F40"/>
    <mergeCell ref="D41:F41"/>
    <mergeCell ref="A4:A22"/>
    <mergeCell ref="B4:B9"/>
    <mergeCell ref="B10:B14"/>
    <mergeCell ref="C16:C17"/>
    <mergeCell ref="B22:C22"/>
    <mergeCell ref="B15:B21"/>
    <mergeCell ref="C20:C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D100"/>
  <sheetViews>
    <sheetView topLeftCell="A2" zoomScaleNormal="100" workbookViewId="0">
      <selection activeCell="X17" sqref="X17"/>
    </sheetView>
  </sheetViews>
  <sheetFormatPr baseColWidth="10" defaultColWidth="11.42578125" defaultRowHeight="15" x14ac:dyDescent="0.25"/>
  <cols>
    <col min="1" max="1" width="10.5703125" customWidth="1"/>
    <col min="2" max="2" width="10.85546875" customWidth="1"/>
    <col min="3" max="3" width="10.42578125" customWidth="1"/>
    <col min="4" max="4" width="10.7109375" customWidth="1"/>
    <col min="5" max="5" width="9.5703125" customWidth="1"/>
    <col min="6" max="6" width="9.7109375" customWidth="1"/>
    <col min="7" max="7" width="7.5703125" customWidth="1"/>
    <col min="8" max="8" width="8" customWidth="1"/>
    <col min="9" max="9" width="12.5703125" customWidth="1"/>
    <col min="10" max="10" width="15.28515625" customWidth="1"/>
    <col min="11" max="11" width="14.85546875" customWidth="1"/>
    <col min="12" max="12" width="13.28515625" customWidth="1"/>
    <col min="13" max="13" width="6.42578125" customWidth="1"/>
    <col min="14" max="14" width="9.140625" customWidth="1"/>
    <col min="15" max="15" width="8.85546875" customWidth="1"/>
    <col min="16" max="16" width="22.42578125" customWidth="1"/>
    <col min="17" max="18" width="23.7109375" customWidth="1"/>
  </cols>
  <sheetData>
    <row r="1" spans="1:29" ht="15.75" x14ac:dyDescent="0.25">
      <c r="A1" s="174" t="s">
        <v>336</v>
      </c>
      <c r="B1" s="179"/>
      <c r="C1" s="179"/>
      <c r="D1" s="179"/>
      <c r="E1" s="179"/>
      <c r="F1" s="179"/>
      <c r="G1" s="179"/>
      <c r="H1" s="179"/>
      <c r="I1" s="179"/>
      <c r="J1" s="179"/>
      <c r="K1" s="179"/>
      <c r="L1" s="179"/>
      <c r="M1" s="179"/>
      <c r="N1" s="179"/>
      <c r="O1" s="179"/>
      <c r="P1" s="264" t="s">
        <v>337</v>
      </c>
      <c r="Q1" s="268" t="s">
        <v>338</v>
      </c>
      <c r="R1" s="138" t="s">
        <v>339</v>
      </c>
      <c r="S1" s="138"/>
      <c r="T1" s="138"/>
      <c r="U1" s="138"/>
      <c r="V1" s="138"/>
      <c r="W1" s="138"/>
      <c r="X1" s="138"/>
      <c r="Y1" s="138"/>
      <c r="Z1" s="138"/>
      <c r="AA1" s="138"/>
      <c r="AB1" s="138"/>
      <c r="AC1" s="138"/>
    </row>
    <row r="2" spans="1:29" ht="16.5" customHeight="1" x14ac:dyDescent="0.25">
      <c r="A2" s="175" t="s">
        <v>340</v>
      </c>
      <c r="B2" s="179"/>
      <c r="C2" s="179"/>
      <c r="D2" s="179"/>
      <c r="E2" s="179"/>
      <c r="F2" s="179"/>
      <c r="G2" s="179"/>
      <c r="H2" s="179"/>
      <c r="I2" s="179"/>
      <c r="J2" s="179"/>
      <c r="K2" s="179"/>
      <c r="L2" s="179"/>
      <c r="M2" s="179"/>
      <c r="N2" s="179"/>
      <c r="O2" s="179"/>
      <c r="P2" s="264" t="s">
        <v>341</v>
      </c>
      <c r="Q2" s="268" t="s">
        <v>342</v>
      </c>
      <c r="AC2" s="138"/>
    </row>
    <row r="3" spans="1:29" ht="113.25" customHeight="1" x14ac:dyDescent="0.25">
      <c r="A3" s="71" t="s">
        <v>343</v>
      </c>
      <c r="B3" s="71" t="s">
        <v>344</v>
      </c>
      <c r="C3" s="71" t="s">
        <v>345</v>
      </c>
      <c r="D3" s="72" t="s">
        <v>346</v>
      </c>
      <c r="E3" s="121" t="s">
        <v>347</v>
      </c>
      <c r="F3" s="74" t="s">
        <v>348</v>
      </c>
      <c r="G3" s="74" t="s">
        <v>349</v>
      </c>
      <c r="H3" s="71" t="s">
        <v>350</v>
      </c>
      <c r="I3" s="71" t="s">
        <v>351</v>
      </c>
      <c r="J3" s="257" t="s">
        <v>352</v>
      </c>
      <c r="K3" s="257" t="s">
        <v>353</v>
      </c>
      <c r="L3" s="71" t="s">
        <v>354</v>
      </c>
      <c r="M3" s="276" t="s">
        <v>355</v>
      </c>
    </row>
    <row r="4" spans="1:29" ht="24.75" customHeight="1" x14ac:dyDescent="0.25">
      <c r="A4" s="75"/>
      <c r="B4" s="75" t="s">
        <v>356</v>
      </c>
      <c r="C4" s="75">
        <v>375</v>
      </c>
      <c r="D4" s="75">
        <v>60</v>
      </c>
      <c r="E4" s="75">
        <v>30</v>
      </c>
      <c r="F4" s="75">
        <v>30</v>
      </c>
      <c r="G4" s="77">
        <v>0</v>
      </c>
      <c r="H4" s="261">
        <f>E4/C4*1000</f>
        <v>80</v>
      </c>
      <c r="I4" s="75"/>
      <c r="J4" s="131"/>
      <c r="K4" s="75"/>
      <c r="L4" s="282">
        <f>VLOOKUP(B4,'Données efficacité energétique'!$A$5:$M$13,2,FALSE)*(VLOOKUP(B4,'Données efficacité energétique'!$A$5:$M$13,HLOOKUP('Tableau 2 besoins'!$Q$1,'Données efficacité energétique'!$C$2:$M$3,2,FALSE),FALSE)+VLOOKUP(B4,'Données efficacité energétique'!$A$5:$M$13,HLOOKUP('Tableau 2 besoins'!$Q$2,'Données efficacité energétique'!$C$2:$M$3,2,FALSE),FALSE))*C4/1000</f>
        <v>46.3125</v>
      </c>
      <c r="M4" s="273" t="str">
        <f>IFERROR(IF(G4/F4&gt;0.3,"Vigilance ECS ","")&amp; IF(F4&gt;L4,"faible efficacité énergétique",""), IF(F4&gt;L4,"faible efficacité énergétique",""))</f>
        <v/>
      </c>
    </row>
    <row r="5" spans="1:29" ht="24.75" customHeight="1" x14ac:dyDescent="0.25">
      <c r="A5" s="75"/>
      <c r="B5" s="75" t="s">
        <v>357</v>
      </c>
      <c r="C5" s="75">
        <v>200</v>
      </c>
      <c r="D5" s="75">
        <v>100</v>
      </c>
      <c r="E5" s="75">
        <v>90</v>
      </c>
      <c r="F5" s="75">
        <v>85</v>
      </c>
      <c r="G5" s="77">
        <v>5</v>
      </c>
      <c r="H5" s="261">
        <f>E5/C5*1000</f>
        <v>450</v>
      </c>
      <c r="I5" s="75"/>
      <c r="J5" s="131"/>
      <c r="K5" s="75"/>
      <c r="L5" s="282">
        <f>VLOOKUP(B5,'Données efficacité energétique'!$A$5:$M$13,2,FALSE)*(VLOOKUP(B5,'Données efficacité energétique'!$A$5:$M$13,HLOOKUP('Tableau 2 besoins'!$Q$1,'Données efficacité energétique'!$C$2:$M$3,2,FALSE),FALSE)+VLOOKUP(B5,'Données efficacité energétique'!$A$5:$M$13,HLOOKUP('Tableau 2 besoins'!$Q$2,'Données efficacité energétique'!$C$2:$M$3,2,FALSE),FALSE))*C5/1000</f>
        <v>21.06</v>
      </c>
      <c r="M5" s="273" t="str">
        <f>IFERROR(IF(G5/F5&gt;0.3,"Vigilance ECS ","")&amp; IF(F5&gt;L5,"faible efficacité énergétique",""), IF(F5&gt;L5,"faible efficacité énergétique",""))</f>
        <v>faible efficacité énergétique</v>
      </c>
    </row>
    <row r="6" spans="1:29" ht="24.75" customHeight="1" x14ac:dyDescent="0.25">
      <c r="A6" s="75"/>
      <c r="B6" s="75" t="s">
        <v>358</v>
      </c>
      <c r="C6" s="75">
        <v>300</v>
      </c>
      <c r="D6" s="75">
        <v>50</v>
      </c>
      <c r="E6" s="75">
        <v>30</v>
      </c>
      <c r="F6" s="75">
        <v>15</v>
      </c>
      <c r="G6" s="77">
        <v>15</v>
      </c>
      <c r="H6" s="261">
        <f>E6/C6*1000</f>
        <v>100</v>
      </c>
      <c r="I6" s="75"/>
      <c r="J6" s="131"/>
      <c r="K6" s="75"/>
      <c r="L6" s="282">
        <f>VLOOKUP(B6,'Données efficacité energétique'!$A$5:$M$13,2,FALSE)*(VLOOKUP(B6,'Données efficacité energétique'!$A$5:$M$13,HLOOKUP('Tableau 2 besoins'!$Q$1,'Données efficacité energétique'!$C$2:$M$3,2,FALSE),FALSE)+VLOOKUP(B6,'Données efficacité energétique'!$A$5:$M$13,HLOOKUP('Tableau 2 besoins'!$Q$2,'Données efficacité energétique'!$C$2:$M$3,2,FALSE),FALSE))*C6/1000</f>
        <v>24.42</v>
      </c>
      <c r="M6" s="273" t="str">
        <f>IFERROR(IF(G6/F6&gt;0.3,"Vigilance ECS ","")&amp; IF(F6&gt;L6,"faible efficacité énergétique",""), IF(F6&gt;L6,"faible efficacité énergétique",""))</f>
        <v xml:space="preserve">Vigilance ECS </v>
      </c>
    </row>
    <row r="7" spans="1:29" ht="24.75" customHeight="1" x14ac:dyDescent="0.25">
      <c r="A7" s="75"/>
      <c r="B7" s="75"/>
      <c r="C7" s="75"/>
      <c r="D7" s="75"/>
      <c r="E7" s="75"/>
      <c r="F7" s="75"/>
      <c r="G7" s="77"/>
      <c r="H7" s="75" t="e">
        <f>E7/C7*1000</f>
        <v>#DIV/0!</v>
      </c>
      <c r="I7" s="75"/>
      <c r="J7" s="131"/>
      <c r="K7" s="75"/>
      <c r="L7" s="282" t="e">
        <f>VLOOKUP(B7,'Données efficacité energétique'!$A$5:$M$13,2,FALSE)*(VLOOKUP(B7,'Données efficacité energétique'!$A$5:$M$13,HLOOKUP('Tableau 2 besoins'!$Q$1,'Données efficacité energétique'!$C$2:$M$3,2,FALSE),FALSE)+VLOOKUP(B7,'Données efficacité energétique'!$A$5:$M$13,HLOOKUP('Tableau 2 besoins'!$Q$2,'Données efficacité energétique'!$C$2:$M$3,2,FALSE),FALSE))*C7/1000</f>
        <v>#N/A</v>
      </c>
      <c r="M7" s="273" t="e">
        <f>IFERROR(IF(G7/F7&gt;0.3,"Vigilance ECS ","")&amp; IF(F7&gt;L7,"faible efficacité énergétique",""), IF(F7&gt;L7,"faible efficacité énergétique",""))</f>
        <v>#N/A</v>
      </c>
    </row>
    <row r="8" spans="1:29" x14ac:dyDescent="0.25">
      <c r="A8" s="78" t="s">
        <v>359</v>
      </c>
      <c r="B8" s="78"/>
      <c r="C8" s="74">
        <f>SUM(C4:C7)</f>
        <v>875</v>
      </c>
      <c r="D8" s="274">
        <f>SUM(D4:D7)</f>
        <v>210</v>
      </c>
      <c r="E8" s="275">
        <f>SUM(E4:E7)</f>
        <v>150</v>
      </c>
      <c r="F8" s="74">
        <f>SUM(F4:F7)</f>
        <v>130</v>
      </c>
      <c r="G8" s="74">
        <f>SUM(G4:G7)</f>
        <v>20</v>
      </c>
      <c r="H8" s="74" t="e">
        <f t="shared" ref="H8:I8" si="0">SUM(H4:H7)</f>
        <v>#DIV/0!</v>
      </c>
      <c r="I8" s="74">
        <f t="shared" si="0"/>
        <v>0</v>
      </c>
      <c r="J8" s="258">
        <f>SUM(J4:J5)</f>
        <v>0</v>
      </c>
      <c r="K8" s="258">
        <f>SUM(K4:K5)</f>
        <v>0</v>
      </c>
      <c r="L8" s="295" t="e">
        <f>SUM(L4:L7)</f>
        <v>#N/A</v>
      </c>
      <c r="M8" s="273"/>
    </row>
    <row r="9" spans="1:29" x14ac:dyDescent="0.25">
      <c r="A9" s="179"/>
      <c r="B9" s="179"/>
      <c r="C9" s="179"/>
      <c r="D9" s="179"/>
      <c r="E9" s="179"/>
      <c r="F9" s="179"/>
      <c r="G9" s="179"/>
      <c r="H9" s="179"/>
      <c r="I9" s="179"/>
      <c r="J9" s="179"/>
      <c r="K9" s="179"/>
      <c r="L9" s="179"/>
      <c r="M9" s="179"/>
    </row>
    <row r="10" spans="1:29" ht="15.75" x14ac:dyDescent="0.25">
      <c r="A10" s="174" t="s">
        <v>360</v>
      </c>
      <c r="B10" s="179"/>
      <c r="C10" s="179"/>
      <c r="D10" s="179"/>
      <c r="E10" s="179"/>
      <c r="F10" s="179"/>
      <c r="G10" s="179"/>
      <c r="H10" s="179"/>
      <c r="I10" s="179"/>
      <c r="J10" s="179"/>
      <c r="K10" s="179"/>
      <c r="L10" s="179"/>
      <c r="M10" s="179"/>
    </row>
    <row r="11" spans="1:29" ht="15.75" x14ac:dyDescent="0.25">
      <c r="A11" s="175" t="s">
        <v>361</v>
      </c>
      <c r="B11" s="179"/>
      <c r="C11" s="179"/>
      <c r="D11" s="179"/>
      <c r="E11" s="179"/>
      <c r="F11" s="179"/>
      <c r="G11" s="179"/>
      <c r="H11" s="179"/>
      <c r="I11" s="179"/>
      <c r="J11" s="179"/>
      <c r="K11" s="179"/>
      <c r="L11" s="179"/>
      <c r="M11" s="179"/>
    </row>
    <row r="12" spans="1:29" x14ac:dyDescent="0.25">
      <c r="A12" t="s">
        <v>362</v>
      </c>
      <c r="B12" s="179"/>
      <c r="C12" s="179"/>
      <c r="D12" s="179"/>
      <c r="E12" s="179"/>
      <c r="F12" s="179"/>
      <c r="G12" s="179"/>
      <c r="H12" s="179"/>
      <c r="I12" s="179"/>
      <c r="J12" s="179"/>
      <c r="K12" s="179"/>
      <c r="L12" s="179"/>
      <c r="M12" s="179"/>
    </row>
    <row r="13" spans="1:29" ht="15.75" thickBot="1" x14ac:dyDescent="0.3">
      <c r="B13" s="179"/>
      <c r="C13" s="179"/>
      <c r="D13" s="179"/>
      <c r="E13" s="179"/>
      <c r="F13" s="179"/>
      <c r="G13" s="179"/>
      <c r="H13" s="179"/>
      <c r="I13" s="179"/>
      <c r="J13" s="179"/>
      <c r="K13" s="179"/>
      <c r="L13" s="179"/>
      <c r="M13" s="179"/>
    </row>
    <row r="14" spans="1:29" ht="86.1" customHeight="1" x14ac:dyDescent="0.25">
      <c r="A14" s="71" t="s">
        <v>363</v>
      </c>
      <c r="B14" s="71" t="s">
        <v>364</v>
      </c>
      <c r="C14" s="71" t="s">
        <v>365</v>
      </c>
      <c r="D14" s="71" t="s">
        <v>366</v>
      </c>
      <c r="E14" s="71" t="s">
        <v>367</v>
      </c>
      <c r="F14" s="71" t="s">
        <v>344</v>
      </c>
      <c r="G14" s="71" t="s">
        <v>368</v>
      </c>
      <c r="H14" s="71" t="s">
        <v>345</v>
      </c>
      <c r="I14" s="72" t="s">
        <v>369</v>
      </c>
      <c r="J14" s="121" t="s">
        <v>370</v>
      </c>
      <c r="K14" s="74" t="s">
        <v>348</v>
      </c>
      <c r="L14" s="74" t="s">
        <v>349</v>
      </c>
      <c r="M14" s="71" t="s">
        <v>371</v>
      </c>
      <c r="N14" s="71" t="s">
        <v>372</v>
      </c>
      <c r="O14" s="71" t="s">
        <v>351</v>
      </c>
      <c r="P14" s="254" t="s">
        <v>352</v>
      </c>
      <c r="Q14" s="254" t="s">
        <v>353</v>
      </c>
      <c r="R14" s="71" t="s">
        <v>354</v>
      </c>
    </row>
    <row r="15" spans="1:29" ht="15" customHeight="1" x14ac:dyDescent="0.25">
      <c r="A15" s="75" t="s">
        <v>373</v>
      </c>
      <c r="B15" s="75" t="s">
        <v>374</v>
      </c>
      <c r="C15" s="75" t="s">
        <v>375</v>
      </c>
      <c r="D15" s="75" t="s">
        <v>376</v>
      </c>
      <c r="E15" s="76">
        <v>2012</v>
      </c>
      <c r="F15" s="75" t="s">
        <v>377</v>
      </c>
      <c r="G15" s="75"/>
      <c r="H15" s="75">
        <v>375</v>
      </c>
      <c r="I15" s="75">
        <v>55</v>
      </c>
      <c r="J15" s="75">
        <v>55</v>
      </c>
      <c r="K15" s="77">
        <v>50</v>
      </c>
      <c r="L15" s="77">
        <v>5</v>
      </c>
      <c r="M15" s="75"/>
      <c r="N15" s="261">
        <f>J15/H15*1000</f>
        <v>146.66666666666666</v>
      </c>
      <c r="O15" s="75"/>
      <c r="P15" s="131"/>
      <c r="Q15" s="131"/>
      <c r="R15" s="77">
        <f>VLOOKUP(F15,'Données efficacité energétique'!$A$5:$M$13,2,FALSE)*(VLOOKUP(F15,'Données efficacité energétique'!$A$5:$M$13,HLOOKUP('Tableau 2 besoins'!$Q$1,'Données efficacité energétique'!$C$2:$M$3,2,FALSE),FALSE)+VLOOKUP(F15,'Données efficacité energétique'!$A$5:$M$13,HLOOKUP('Tableau 2 besoins'!$Q$2,'Données efficacité energétique'!$C$2:$M$3,2,FALSE),FALSE))*H15/1000</f>
        <v>41.4375</v>
      </c>
      <c r="S15" s="273" t="str">
        <f>IFERROR(IF(L15/K15&gt;0.3,"Vigilance ECS ","")&amp; IF(K15&gt;R15,"faible efficacité énergétique",""), IF(K15&gt;R15,"faible efficacité énergétique",""))</f>
        <v>faible efficacité énergétique</v>
      </c>
    </row>
    <row r="16" spans="1:29" ht="22.5" x14ac:dyDescent="0.25">
      <c r="A16" s="75" t="s">
        <v>378</v>
      </c>
      <c r="B16" s="75"/>
      <c r="C16" s="75"/>
      <c r="D16" s="75"/>
      <c r="E16" s="75"/>
      <c r="F16" s="75" t="s">
        <v>379</v>
      </c>
      <c r="G16" s="75"/>
      <c r="H16" s="75">
        <v>375</v>
      </c>
      <c r="I16" s="75">
        <v>55</v>
      </c>
      <c r="J16" s="75">
        <v>55</v>
      </c>
      <c r="K16" s="77">
        <v>50</v>
      </c>
      <c r="L16" s="77">
        <v>5</v>
      </c>
      <c r="M16" s="75"/>
      <c r="N16" s="261">
        <f t="shared" ref="N16:N23" si="1">J16/H16*1000</f>
        <v>146.66666666666666</v>
      </c>
      <c r="O16" s="75"/>
      <c r="P16" s="131"/>
      <c r="Q16" s="131"/>
      <c r="R16" s="77">
        <f>VLOOKUP(F16,'Données efficacité energétique'!$A$5:$M$13,2,FALSE)*(VLOOKUP(F16,'Données efficacité energétique'!$A$5:$M$13,HLOOKUP('Tableau 2 besoins'!$Q$1,'Données efficacité energétique'!$C$2:$M$3,2,FALSE),FALSE)+VLOOKUP(F16,'Données efficacité energétique'!$A$5:$M$13,HLOOKUP('Tableau 2 besoins'!$Q$2,'Données efficacité energétique'!$C$2:$M$3,2,FALSE),FALSE))*H16/1000</f>
        <v>41.4375</v>
      </c>
      <c r="S16" s="273" t="str">
        <f t="shared" ref="S16:S24" si="2">IFERROR(IF(L16/K16&gt;0.3,"Vigilance ECS ","")&amp; IF(K16&gt;R16,"faible efficacité énergétique",""), IF(K16&gt;R16,"faible efficacité énergétique",""))</f>
        <v>faible efficacité énergétique</v>
      </c>
    </row>
    <row r="17" spans="1:20" ht="36" customHeight="1" x14ac:dyDescent="0.25">
      <c r="A17" s="75" t="s">
        <v>380</v>
      </c>
      <c r="B17" s="75" t="s">
        <v>381</v>
      </c>
      <c r="C17" s="75" t="s">
        <v>382</v>
      </c>
      <c r="D17" s="75" t="s">
        <v>376</v>
      </c>
      <c r="E17" s="76">
        <v>2014</v>
      </c>
      <c r="F17" s="75" t="s">
        <v>377</v>
      </c>
      <c r="G17" s="77"/>
      <c r="H17" s="75">
        <v>375</v>
      </c>
      <c r="I17" s="75">
        <v>55</v>
      </c>
      <c r="J17" s="75">
        <v>55</v>
      </c>
      <c r="K17" s="77">
        <v>50</v>
      </c>
      <c r="L17" s="77">
        <v>5</v>
      </c>
      <c r="M17" s="75"/>
      <c r="N17" s="261">
        <f t="shared" si="1"/>
        <v>146.66666666666666</v>
      </c>
      <c r="O17" s="75"/>
      <c r="P17" s="131"/>
      <c r="Q17" s="131"/>
      <c r="R17" s="77">
        <f>VLOOKUP(F17,'Données efficacité energétique'!$A$5:$M$13,2,FALSE)*(VLOOKUP(F17,'Données efficacité energétique'!$A$5:$M$13,HLOOKUP('Tableau 2 besoins'!$Q$1,'Données efficacité energétique'!$C$2:$M$3,2,FALSE),FALSE)+VLOOKUP(F17,'Données efficacité energétique'!$A$5:$M$13,HLOOKUP('Tableau 2 besoins'!$Q$2,'Données efficacité energétique'!$C$2:$M$3,2,FALSE),FALSE))*H17/1000</f>
        <v>41.4375</v>
      </c>
      <c r="S17" s="273" t="str">
        <f t="shared" si="2"/>
        <v>faible efficacité énergétique</v>
      </c>
    </row>
    <row r="18" spans="1:20" ht="22.5" x14ac:dyDescent="0.25">
      <c r="A18" s="75"/>
      <c r="B18" s="75" t="s">
        <v>383</v>
      </c>
      <c r="C18" s="75" t="s">
        <v>384</v>
      </c>
      <c r="D18" s="75" t="s">
        <v>385</v>
      </c>
      <c r="E18" s="76">
        <v>2014</v>
      </c>
      <c r="F18" s="75" t="s">
        <v>379</v>
      </c>
      <c r="G18" s="75"/>
      <c r="H18" s="75">
        <v>375</v>
      </c>
      <c r="I18" s="75">
        <v>55</v>
      </c>
      <c r="J18" s="75">
        <v>55</v>
      </c>
      <c r="K18" s="77">
        <v>50</v>
      </c>
      <c r="L18" s="77">
        <v>5</v>
      </c>
      <c r="M18" s="75"/>
      <c r="N18" s="261">
        <f t="shared" si="1"/>
        <v>146.66666666666666</v>
      </c>
      <c r="O18" s="75"/>
      <c r="P18" s="131"/>
      <c r="Q18" s="131"/>
      <c r="R18" s="77">
        <f>VLOOKUP(F18,'Données efficacité energétique'!$A$5:$M$13,2,FALSE)*(VLOOKUP(F18,'Données efficacité energétique'!$A$5:$M$13,HLOOKUP('Tableau 2 besoins'!$Q$1,'Données efficacité energétique'!$C$2:$M$3,2,FALSE),FALSE)+VLOOKUP(F18,'Données efficacité energétique'!$A$5:$M$13,HLOOKUP('Tableau 2 besoins'!$Q$2,'Données efficacité energétique'!$C$2:$M$3,2,FALSE),FALSE))*H18/1000</f>
        <v>41.4375</v>
      </c>
      <c r="S18" s="273" t="str">
        <f t="shared" si="2"/>
        <v>faible efficacité énergétique</v>
      </c>
    </row>
    <row r="19" spans="1:20" x14ac:dyDescent="0.25">
      <c r="A19" s="75"/>
      <c r="B19" s="75"/>
      <c r="C19" s="75"/>
      <c r="D19" s="75"/>
      <c r="E19" s="76"/>
      <c r="F19" s="75"/>
      <c r="G19" s="75"/>
      <c r="H19" s="75"/>
      <c r="I19" s="75"/>
      <c r="J19" s="75"/>
      <c r="K19" s="77"/>
      <c r="L19" s="77"/>
      <c r="M19" s="75"/>
      <c r="N19" s="261" t="e">
        <f t="shared" si="1"/>
        <v>#DIV/0!</v>
      </c>
      <c r="O19" s="75"/>
      <c r="P19" s="131"/>
      <c r="Q19" s="131"/>
      <c r="R19" s="77" t="e">
        <f>VLOOKUP(F19,'Données efficacité energétique'!$A$5:$M$13,2,FALSE)*(VLOOKUP(F19,'Données efficacité energétique'!$A$5:$M$13,HLOOKUP('Tableau 2 besoins'!$Q$1,'Données efficacité energétique'!$C$2:$M$3,2,FALSE),FALSE)+VLOOKUP(F19,'Données efficacité energétique'!$A$5:$M$13,HLOOKUP('Tableau 2 besoins'!$Q$2,'Données efficacité energétique'!$C$2:$M$3,2,FALSE),FALSE))*H19/1000</f>
        <v>#N/A</v>
      </c>
      <c r="S19" s="273" t="e">
        <f t="shared" si="2"/>
        <v>#N/A</v>
      </c>
    </row>
    <row r="20" spans="1:20" x14ac:dyDescent="0.25">
      <c r="A20" s="75"/>
      <c r="B20" s="75"/>
      <c r="C20" s="75"/>
      <c r="D20" s="75"/>
      <c r="E20" s="76"/>
      <c r="F20" s="75"/>
      <c r="G20" s="75"/>
      <c r="H20" s="75"/>
      <c r="I20" s="75"/>
      <c r="J20" s="75"/>
      <c r="K20" s="77"/>
      <c r="L20" s="77"/>
      <c r="M20" s="75"/>
      <c r="N20" s="261" t="e">
        <f t="shared" si="1"/>
        <v>#DIV/0!</v>
      </c>
      <c r="O20" s="75"/>
      <c r="P20" s="131"/>
      <c r="Q20" s="131"/>
      <c r="R20" s="77" t="e">
        <f>VLOOKUP(F20,'Données efficacité energétique'!$A$5:$M$13,2,FALSE)*(VLOOKUP(F20,'Données efficacité energétique'!$A$5:$M$13,HLOOKUP('Tableau 2 besoins'!$Q$1,'Données efficacité energétique'!$C$2:$M$3,2,FALSE),FALSE)+VLOOKUP(F20,'Données efficacité energétique'!$A$5:$M$13,HLOOKUP('Tableau 2 besoins'!$Q$2,'Données efficacité energétique'!$C$2:$M$3,2,FALSE),FALSE))*H20/1000</f>
        <v>#N/A</v>
      </c>
      <c r="S20" s="273" t="e">
        <f t="shared" si="2"/>
        <v>#N/A</v>
      </c>
    </row>
    <row r="21" spans="1:20" x14ac:dyDescent="0.25">
      <c r="A21" s="75"/>
      <c r="B21" s="75"/>
      <c r="C21" s="75"/>
      <c r="D21" s="75"/>
      <c r="E21" s="76"/>
      <c r="F21" s="75"/>
      <c r="G21" s="75"/>
      <c r="H21" s="75"/>
      <c r="I21" s="75"/>
      <c r="J21" s="75"/>
      <c r="K21" s="77"/>
      <c r="L21" s="77"/>
      <c r="M21" s="75"/>
      <c r="N21" s="261" t="e">
        <f t="shared" si="1"/>
        <v>#DIV/0!</v>
      </c>
      <c r="O21" s="75"/>
      <c r="P21" s="131"/>
      <c r="Q21" s="131"/>
      <c r="R21" s="77" t="e">
        <f>VLOOKUP(F21,'Données efficacité energétique'!$A$5:$M$13,2,FALSE)*(VLOOKUP(F21,'Données efficacité energétique'!$A$5:$M$13,HLOOKUP('Tableau 2 besoins'!$Q$1,'Données efficacité energétique'!$C$2:$M$3,2,FALSE),FALSE)+VLOOKUP(F21,'Données efficacité energétique'!$A$5:$M$13,HLOOKUP('Tableau 2 besoins'!$Q$2,'Données efficacité energétique'!$C$2:$M$3,2,FALSE),FALSE))*H21/1000</f>
        <v>#N/A</v>
      </c>
      <c r="S21" s="273" t="e">
        <f t="shared" si="2"/>
        <v>#N/A</v>
      </c>
    </row>
    <row r="22" spans="1:20" x14ac:dyDescent="0.25">
      <c r="A22" s="75"/>
      <c r="B22" s="75"/>
      <c r="C22" s="75"/>
      <c r="D22" s="75"/>
      <c r="E22" s="76"/>
      <c r="F22" s="75"/>
      <c r="G22" s="75"/>
      <c r="H22" s="75"/>
      <c r="I22" s="75"/>
      <c r="J22" s="75"/>
      <c r="K22" s="77"/>
      <c r="L22" s="77"/>
      <c r="M22" s="75"/>
      <c r="N22" s="261" t="e">
        <f t="shared" si="1"/>
        <v>#DIV/0!</v>
      </c>
      <c r="O22" s="75"/>
      <c r="P22" s="131"/>
      <c r="Q22" s="131"/>
      <c r="R22" s="77" t="e">
        <f>VLOOKUP(F22,'Données efficacité energétique'!$A$5:$M$13,2,FALSE)*(VLOOKUP(F22,'Données efficacité energétique'!$A$5:$M$13,HLOOKUP('Tableau 2 besoins'!$Q$1,'Données efficacité energétique'!$C$2:$M$3,2,FALSE),FALSE)+VLOOKUP(F22,'Données efficacité energétique'!$A$5:$M$13,HLOOKUP('Tableau 2 besoins'!$Q$2,'Données efficacité energétique'!$C$2:$M$3,2,FALSE),FALSE))*H22/1000</f>
        <v>#N/A</v>
      </c>
      <c r="S22" s="273" t="e">
        <f t="shared" si="2"/>
        <v>#N/A</v>
      </c>
    </row>
    <row r="23" spans="1:20" x14ac:dyDescent="0.25">
      <c r="A23" s="75"/>
      <c r="B23" s="75"/>
      <c r="C23" s="75"/>
      <c r="D23" s="75"/>
      <c r="E23" s="76"/>
      <c r="F23" s="75"/>
      <c r="G23" s="75"/>
      <c r="H23" s="75"/>
      <c r="I23" s="75"/>
      <c r="J23" s="75"/>
      <c r="K23" s="77"/>
      <c r="L23" s="77"/>
      <c r="M23" s="75"/>
      <c r="N23" s="261" t="e">
        <f t="shared" si="1"/>
        <v>#DIV/0!</v>
      </c>
      <c r="O23" s="75"/>
      <c r="P23" s="131"/>
      <c r="Q23" s="131"/>
      <c r="R23" s="77" t="e">
        <f>VLOOKUP(F23,'Données efficacité energétique'!$A$5:$M$13,2,FALSE)*(VLOOKUP(F23,'Données efficacité energétique'!$A$5:$M$13,HLOOKUP('Tableau 2 besoins'!$Q$1,'Données efficacité energétique'!$C$2:$M$3,2,FALSE),FALSE)+VLOOKUP(F23,'Données efficacité energétique'!$A$5:$M$13,HLOOKUP('Tableau 2 besoins'!$Q$2,'Données efficacité energétique'!$C$2:$M$3,2,FALSE),FALSE))*H23/1000</f>
        <v>#N/A</v>
      </c>
      <c r="S23" s="273" t="e">
        <f t="shared" si="2"/>
        <v>#N/A</v>
      </c>
    </row>
    <row r="24" spans="1:20" ht="15.75" thickBot="1" x14ac:dyDescent="0.3">
      <c r="A24" s="71" t="s">
        <v>359</v>
      </c>
      <c r="B24" s="71"/>
      <c r="C24" s="71"/>
      <c r="D24" s="71"/>
      <c r="E24" s="71"/>
      <c r="F24" s="71"/>
      <c r="G24" s="71"/>
      <c r="H24" s="71"/>
      <c r="I24" s="72"/>
      <c r="J24" s="73">
        <f>SUM(J15:J23)</f>
        <v>220</v>
      </c>
      <c r="K24" s="74">
        <f>SUM(K15:K23)</f>
        <v>200</v>
      </c>
      <c r="L24" s="74">
        <f>SUM(L15:L23)</f>
        <v>20</v>
      </c>
      <c r="M24" s="74">
        <f>SUM(M15:M23)</f>
        <v>0</v>
      </c>
      <c r="N24" s="74" t="e">
        <f>SUM(N15:N23)</f>
        <v>#DIV/0!</v>
      </c>
      <c r="O24" s="71"/>
      <c r="P24" s="256" t="e">
        <f>SUM(N15:P23)</f>
        <v>#DIV/0!</v>
      </c>
      <c r="Q24" s="256">
        <f>SUM(Q15:Q23)</f>
        <v>0</v>
      </c>
      <c r="R24" s="74" t="e">
        <f>SUM(R15:R23)</f>
        <v>#N/A</v>
      </c>
      <c r="S24" s="273" t="e">
        <f t="shared" si="2"/>
        <v>#N/A</v>
      </c>
    </row>
    <row r="25" spans="1:20" x14ac:dyDescent="0.25">
      <c r="A25" s="179"/>
      <c r="B25" s="179"/>
      <c r="C25" s="179"/>
      <c r="D25" s="179"/>
      <c r="E25" s="179"/>
      <c r="F25" s="179"/>
      <c r="G25" s="179"/>
      <c r="H25" s="179"/>
      <c r="I25" s="179"/>
      <c r="J25" s="179"/>
      <c r="K25" s="179"/>
      <c r="L25" s="179"/>
      <c r="M25" s="179"/>
      <c r="N25" s="179"/>
      <c r="O25" s="179"/>
      <c r="P25" s="138"/>
      <c r="Q25" s="138"/>
      <c r="R25" s="138"/>
    </row>
    <row r="26" spans="1:20" ht="15.75" x14ac:dyDescent="0.25">
      <c r="A26" s="175" t="s">
        <v>386</v>
      </c>
      <c r="B26" s="138"/>
      <c r="C26" s="138"/>
      <c r="D26" s="138"/>
      <c r="E26" s="138"/>
      <c r="F26" s="138"/>
      <c r="G26" s="138"/>
      <c r="H26" s="138"/>
      <c r="I26" s="138"/>
      <c r="J26" s="138"/>
      <c r="K26" s="138"/>
      <c r="L26" s="138"/>
      <c r="M26" s="138"/>
      <c r="N26" s="138"/>
      <c r="O26" s="138"/>
      <c r="P26" s="138"/>
      <c r="Q26" s="138"/>
      <c r="R26" s="138"/>
    </row>
    <row r="27" spans="1:20" x14ac:dyDescent="0.25">
      <c r="A27" t="s">
        <v>387</v>
      </c>
      <c r="B27" s="138"/>
      <c r="C27" s="138"/>
      <c r="D27" s="138"/>
      <c r="E27" s="138"/>
      <c r="F27" s="138"/>
      <c r="G27" s="138"/>
      <c r="H27" s="138"/>
      <c r="I27" s="138"/>
      <c r="J27" s="138"/>
      <c r="K27" s="138"/>
      <c r="L27" s="138"/>
      <c r="M27" s="138"/>
      <c r="N27" s="138"/>
      <c r="O27" s="138"/>
      <c r="P27" s="138"/>
      <c r="Q27" s="138"/>
      <c r="R27" s="138"/>
      <c r="S27" s="138"/>
    </row>
    <row r="28" spans="1:20" ht="16.5" thickBot="1" x14ac:dyDescent="0.3">
      <c r="A28" s="175"/>
      <c r="B28" s="138"/>
      <c r="C28" s="138"/>
      <c r="D28" s="138"/>
      <c r="E28" s="138"/>
      <c r="F28" s="138"/>
      <c r="G28" s="138"/>
      <c r="H28" s="138"/>
      <c r="I28" s="138"/>
      <c r="J28" s="138"/>
      <c r="K28" s="138"/>
      <c r="L28" s="138"/>
      <c r="M28" s="138"/>
      <c r="N28" s="138"/>
      <c r="O28" s="138"/>
      <c r="P28" s="138"/>
      <c r="Q28" s="138"/>
      <c r="R28" s="138"/>
      <c r="S28" s="138"/>
    </row>
    <row r="29" spans="1:20" ht="70.5" customHeight="1" x14ac:dyDescent="0.25">
      <c r="A29" s="71" t="s">
        <v>388</v>
      </c>
      <c r="B29" s="71" t="s">
        <v>363</v>
      </c>
      <c r="C29" s="71" t="s">
        <v>364</v>
      </c>
      <c r="D29" s="71" t="s">
        <v>365</v>
      </c>
      <c r="E29" s="71" t="s">
        <v>366</v>
      </c>
      <c r="F29" s="71" t="s">
        <v>367</v>
      </c>
      <c r="G29" s="71" t="s">
        <v>344</v>
      </c>
      <c r="H29" s="71" t="s">
        <v>368</v>
      </c>
      <c r="I29" s="71" t="s">
        <v>345</v>
      </c>
      <c r="J29" s="72" t="s">
        <v>389</v>
      </c>
      <c r="K29" s="121" t="s">
        <v>390</v>
      </c>
      <c r="L29" s="74" t="s">
        <v>348</v>
      </c>
      <c r="M29" s="74" t="s">
        <v>349</v>
      </c>
      <c r="N29" s="71" t="s">
        <v>371</v>
      </c>
      <c r="O29" s="71" t="s">
        <v>350</v>
      </c>
      <c r="P29" s="71" t="s">
        <v>351</v>
      </c>
      <c r="Q29" s="254" t="s">
        <v>352</v>
      </c>
      <c r="R29" s="254" t="s">
        <v>353</v>
      </c>
      <c r="S29" s="71" t="s">
        <v>354</v>
      </c>
    </row>
    <row r="30" spans="1:20" ht="22.5" x14ac:dyDescent="0.25">
      <c r="A30" s="131" t="s">
        <v>391</v>
      </c>
      <c r="B30" s="131" t="s">
        <v>373</v>
      </c>
      <c r="C30" s="131" t="s">
        <v>374</v>
      </c>
      <c r="D30" s="131" t="s">
        <v>375</v>
      </c>
      <c r="E30" s="131" t="s">
        <v>376</v>
      </c>
      <c r="F30" s="132">
        <v>2012</v>
      </c>
      <c r="G30" s="131" t="s">
        <v>377</v>
      </c>
      <c r="H30" s="131"/>
      <c r="I30" s="131">
        <v>100</v>
      </c>
      <c r="J30" s="131"/>
      <c r="K30" s="131"/>
      <c r="L30" s="133">
        <v>999</v>
      </c>
      <c r="M30" s="133"/>
      <c r="N30" s="131"/>
      <c r="O30" s="131">
        <f>K30/I30</f>
        <v>0</v>
      </c>
      <c r="P30" s="131"/>
      <c r="Q30" s="131"/>
      <c r="R30" s="131"/>
      <c r="S30" s="77">
        <f>VLOOKUP(G30,'Données efficacité energétique'!$A$5:$M$13,2,FALSE)*(VLOOKUP(G30,'Données efficacité energétique'!$A$5:$M$13,HLOOKUP('Tableau 2 besoins'!$Q$1,'Données efficacité energétique'!$C$2:$M$3,2,FALSE),FALSE)+VLOOKUP(G30,'Données efficacité energétique'!$A$5:$M$13,HLOOKUP('Tableau 2 besoins'!$Q$2,'Données efficacité energétique'!$C$2:$M$3,2,FALSE),FALSE))*I30/1000</f>
        <v>11.05</v>
      </c>
      <c r="T30" s="273" t="str">
        <f>IFERROR(IF(M30/L30&gt;0.3,"Vigilance ECS ","")&amp; IF(L30&gt;S30,"faible efficacité énergétique",""), IF(L30&gt;S30,"faible efficacité énergétique",""))</f>
        <v>faible efficacité énergétique</v>
      </c>
    </row>
    <row r="31" spans="1:20" ht="22.5" x14ac:dyDescent="0.25">
      <c r="A31" s="131" t="s">
        <v>391</v>
      </c>
      <c r="B31" s="131" t="s">
        <v>378</v>
      </c>
      <c r="C31" s="131"/>
      <c r="D31" s="131"/>
      <c r="E31" s="131"/>
      <c r="F31" s="131"/>
      <c r="G31" s="131"/>
      <c r="H31" s="131"/>
      <c r="I31" s="131"/>
      <c r="J31" s="131"/>
      <c r="K31" s="131"/>
      <c r="L31" s="133"/>
      <c r="M31" s="133"/>
      <c r="N31" s="131"/>
      <c r="O31" s="131" t="e">
        <f t="shared" ref="O31:O32" si="3">K31/I31</f>
        <v>#DIV/0!</v>
      </c>
      <c r="P31" s="131"/>
      <c r="Q31" s="131"/>
      <c r="R31" s="131"/>
      <c r="S31" s="77" t="e">
        <f>VLOOKUP(G31,'Données efficacité energétique'!$A$5:$M$13,2,FALSE)*(VLOOKUP(G31,'Données efficacité energétique'!$A$5:$M$13,HLOOKUP('Tableau 2 besoins'!$Q$1,'Données efficacité energétique'!$C$2:$M$3,2,FALSE),FALSE)+VLOOKUP(G31,'Données efficacité energétique'!$A$5:$M$13,HLOOKUP('Tableau 2 besoins'!$Q$2,'Données efficacité energétique'!$C$2:$M$3,2,FALSE),FALSE))*I31/1000</f>
        <v>#N/A</v>
      </c>
      <c r="T31" s="273" t="e">
        <f t="shared" ref="T31:T37" si="4">IFERROR(IF(M31/L31&gt;0.3,"Vigilance ECS ","")&amp; IF(L31&gt;S31,"faible efficacité énergétique",""), IF(L31&gt;S31,"faible efficacité énergétique",""))</f>
        <v>#N/A</v>
      </c>
    </row>
    <row r="32" spans="1:20" ht="34.5" thickBot="1" x14ac:dyDescent="0.3">
      <c r="A32" s="134" t="s">
        <v>392</v>
      </c>
      <c r="B32" s="134"/>
      <c r="C32" s="134"/>
      <c r="D32" s="134"/>
      <c r="E32" s="134"/>
      <c r="F32" s="134"/>
      <c r="G32" s="134"/>
      <c r="H32" s="134">
        <f>SUM(H30:H31)</f>
        <v>0</v>
      </c>
      <c r="I32" s="134">
        <f>SUM(I30:I31)</f>
        <v>100</v>
      </c>
      <c r="J32" s="135">
        <f t="shared" ref="J32:M32" si="5">SUM(J30:J31)</f>
        <v>0</v>
      </c>
      <c r="K32" s="136">
        <f t="shared" si="5"/>
        <v>0</v>
      </c>
      <c r="L32" s="134">
        <f t="shared" si="5"/>
        <v>999</v>
      </c>
      <c r="M32" s="134">
        <f t="shared" si="5"/>
        <v>0</v>
      </c>
      <c r="N32" s="134">
        <f>SUM(N30:N31)</f>
        <v>0</v>
      </c>
      <c r="O32" s="137">
        <f t="shared" si="3"/>
        <v>0</v>
      </c>
      <c r="P32" s="134"/>
      <c r="Q32" s="256">
        <f>SUM(Q30:Q31)</f>
        <v>0</v>
      </c>
      <c r="R32" s="256">
        <f>SUM(R30:R31)</f>
        <v>0</v>
      </c>
      <c r="S32" s="134" t="e">
        <f>VLOOKUP(G32,'Données efficacité energétique'!$A$5:$M$13,2,FALSE)*(VLOOKUP(G32,'Données efficacité energétique'!$A$5:$M$13,HLOOKUP('Tableau 2 besoins'!$Q$1,'Données efficacité energétique'!$C$2:$M$3,2,FALSE),FALSE)+VLOOKUP(G32,'Données efficacité energétique'!$A$5:$M$13,HLOOKUP('Tableau 2 besoins'!$Q$2,'Données efficacité energétique'!$C$2:$M$3,2,FALSE),FALSE))*I32/1000</f>
        <v>#N/A</v>
      </c>
      <c r="T32" s="273" t="e">
        <f t="shared" si="4"/>
        <v>#N/A</v>
      </c>
    </row>
    <row r="33" spans="1:30" ht="34.5" thickBot="1" x14ac:dyDescent="0.3">
      <c r="A33" s="131" t="s">
        <v>393</v>
      </c>
      <c r="B33" s="131" t="s">
        <v>380</v>
      </c>
      <c r="C33" s="131" t="s">
        <v>381</v>
      </c>
      <c r="D33" s="131" t="s">
        <v>382</v>
      </c>
      <c r="E33" s="131" t="s">
        <v>376</v>
      </c>
      <c r="F33" s="132">
        <v>2014</v>
      </c>
      <c r="G33" s="131" t="s">
        <v>357</v>
      </c>
      <c r="H33" s="133"/>
      <c r="I33" s="133"/>
      <c r="J33" s="131"/>
      <c r="K33" s="131"/>
      <c r="L33" s="133"/>
      <c r="M33" s="133"/>
      <c r="N33" s="131"/>
      <c r="O33" s="131" t="e">
        <f>K33/I33</f>
        <v>#DIV/0!</v>
      </c>
      <c r="P33" s="131"/>
      <c r="Q33" s="255"/>
      <c r="R33" s="255"/>
      <c r="S33" s="77">
        <f>VLOOKUP(G33,'Données efficacité energétique'!$A$5:$M$13,2,FALSE)*(VLOOKUP(G33,'Données efficacité energétique'!$A$5:$M$13,HLOOKUP('Tableau 2 besoins'!$Q$1,'Données efficacité energétique'!$C$2:$M$3,2,FALSE),FALSE)+VLOOKUP(G33,'Données efficacité energétique'!$A$5:$M$13,HLOOKUP('Tableau 2 besoins'!$Q$2,'Données efficacité energétique'!$C$2:$M$3,2,FALSE),FALSE))*I33/1000</f>
        <v>0</v>
      </c>
      <c r="T33" s="273" t="str">
        <f t="shared" si="4"/>
        <v/>
      </c>
    </row>
    <row r="34" spans="1:30" ht="34.5" thickBot="1" x14ac:dyDescent="0.3">
      <c r="A34" s="131" t="s">
        <v>394</v>
      </c>
      <c r="B34" s="131"/>
      <c r="C34" s="131" t="s">
        <v>383</v>
      </c>
      <c r="D34" s="131" t="s">
        <v>384</v>
      </c>
      <c r="E34" s="131" t="s">
        <v>385</v>
      </c>
      <c r="F34" s="132">
        <v>2014</v>
      </c>
      <c r="G34" s="131" t="s">
        <v>358</v>
      </c>
      <c r="H34" s="131"/>
      <c r="I34" s="131"/>
      <c r="J34" s="131"/>
      <c r="K34" s="131"/>
      <c r="L34" s="133"/>
      <c r="M34" s="133"/>
      <c r="N34" s="131"/>
      <c r="O34" s="131" t="e">
        <f t="shared" ref="O34:O35" si="6">K34/I34</f>
        <v>#DIV/0!</v>
      </c>
      <c r="P34" s="131"/>
      <c r="Q34" s="255"/>
      <c r="R34" s="255"/>
      <c r="S34" s="77">
        <f>VLOOKUP(G34,'Données efficacité energétique'!$A$5:$M$13,2,FALSE)*(VLOOKUP(G34,'Données efficacité energétique'!$A$5:$M$13,HLOOKUP('Tableau 2 besoins'!$Q$1,'Données efficacité energétique'!$C$2:$M$3,2,FALSE),FALSE)+VLOOKUP(G34,'Données efficacité energétique'!$A$5:$M$13,HLOOKUP('Tableau 2 besoins'!$Q$2,'Données efficacité energétique'!$C$2:$M$3,2,FALSE),FALSE))*I34/1000</f>
        <v>0</v>
      </c>
      <c r="T34" s="273" t="str">
        <f t="shared" si="4"/>
        <v/>
      </c>
    </row>
    <row r="35" spans="1:30" ht="23.25" thickBot="1" x14ac:dyDescent="0.3">
      <c r="A35" s="131" t="s">
        <v>395</v>
      </c>
      <c r="B35" s="131"/>
      <c r="C35" s="131"/>
      <c r="D35" s="131"/>
      <c r="E35" s="131"/>
      <c r="F35" s="131"/>
      <c r="G35" s="131"/>
      <c r="H35" s="131"/>
      <c r="I35" s="131"/>
      <c r="J35" s="131"/>
      <c r="K35" s="131"/>
      <c r="L35" s="133"/>
      <c r="M35" s="133"/>
      <c r="N35" s="131"/>
      <c r="O35" s="131" t="e">
        <f t="shared" si="6"/>
        <v>#DIV/0!</v>
      </c>
      <c r="P35" s="131"/>
      <c r="Q35" s="255"/>
      <c r="R35" s="255"/>
      <c r="S35" s="77" t="e">
        <f>VLOOKUP(G35,'Données efficacité energétique'!$A$5:$M$13,2,FALSE)*(VLOOKUP(G35,'Données efficacité energétique'!$A$5:$M$13,HLOOKUP('Tableau 2 besoins'!$Q$1,'Données efficacité energétique'!$C$2:$M$3,2,FALSE),FALSE)+VLOOKUP(G35,'Données efficacité energétique'!$A$5:$M$13,HLOOKUP('Tableau 2 besoins'!$Q$2,'Données efficacité energétique'!$C$2:$M$3,2,FALSE),FALSE))*I35/1000</f>
        <v>#N/A</v>
      </c>
      <c r="T35" s="273" t="e">
        <f t="shared" si="4"/>
        <v>#N/A</v>
      </c>
    </row>
    <row r="36" spans="1:30" ht="23.25" thickBot="1" x14ac:dyDescent="0.3">
      <c r="A36" s="134" t="s">
        <v>396</v>
      </c>
      <c r="B36" s="134"/>
      <c r="C36" s="134"/>
      <c r="D36" s="134"/>
      <c r="E36" s="134"/>
      <c r="F36" s="134"/>
      <c r="G36" s="134"/>
      <c r="H36" s="134">
        <f>SUM(H33:H35)</f>
        <v>0</v>
      </c>
      <c r="I36" s="134">
        <f t="shared" ref="I36:N36" si="7">SUM(I33:I35)</f>
        <v>0</v>
      </c>
      <c r="J36" s="135">
        <f t="shared" si="7"/>
        <v>0</v>
      </c>
      <c r="K36" s="136">
        <f t="shared" si="7"/>
        <v>0</v>
      </c>
      <c r="L36" s="134">
        <f t="shared" si="7"/>
        <v>0</v>
      </c>
      <c r="M36" s="134">
        <f t="shared" si="7"/>
        <v>0</v>
      </c>
      <c r="N36" s="134">
        <f t="shared" si="7"/>
        <v>0</v>
      </c>
      <c r="O36" s="137" t="e">
        <f>K36/I36</f>
        <v>#DIV/0!</v>
      </c>
      <c r="P36" s="134"/>
      <c r="Q36" s="256">
        <f>SUM(Q33:Q35)</f>
        <v>0</v>
      </c>
      <c r="R36" s="256">
        <f>SUM(R33:R35)</f>
        <v>0</v>
      </c>
      <c r="S36" s="134" t="e">
        <f>VLOOKUP(G36,'Données efficacité energétique'!$A$5:$M$13,2,FALSE)*(VLOOKUP(G36,'Données efficacité energétique'!$A$5:$M$13,HLOOKUP('Tableau 2 besoins'!$Q$1,'Données efficacité energétique'!$C$2:$M$3,2,FALSE),FALSE)+VLOOKUP(G36,'Données efficacité energétique'!$A$5:$M$13,HLOOKUP('Tableau 2 besoins'!$Q$2,'Données efficacité energétique'!$C$2:$M$3,2,FALSE),FALSE))*I36/1000</f>
        <v>#N/A</v>
      </c>
      <c r="T36" s="273" t="e">
        <f t="shared" si="4"/>
        <v>#N/A</v>
      </c>
    </row>
    <row r="37" spans="1:30" ht="15.75" thickBot="1" x14ac:dyDescent="0.3">
      <c r="A37" s="134" t="s">
        <v>359</v>
      </c>
      <c r="B37" s="134"/>
      <c r="C37" s="134"/>
      <c r="D37" s="134"/>
      <c r="E37" s="134"/>
      <c r="F37" s="134"/>
      <c r="G37" s="134"/>
      <c r="H37" s="134">
        <f>H36+H32</f>
        <v>0</v>
      </c>
      <c r="I37" s="134">
        <f>I36+I32</f>
        <v>100</v>
      </c>
      <c r="J37" s="135">
        <f>J36+J32</f>
        <v>0</v>
      </c>
      <c r="K37" s="136">
        <f>K36+K32</f>
        <v>0</v>
      </c>
      <c r="L37" s="134">
        <f>L36+L32</f>
        <v>999</v>
      </c>
      <c r="M37" s="134">
        <f t="shared" ref="M37:N37" si="8">M36+M32</f>
        <v>0</v>
      </c>
      <c r="N37" s="134">
        <f t="shared" si="8"/>
        <v>0</v>
      </c>
      <c r="O37" s="137">
        <f>K37/I37</f>
        <v>0</v>
      </c>
      <c r="P37" s="134"/>
      <c r="Q37" s="256">
        <f>Q36+Q32</f>
        <v>0</v>
      </c>
      <c r="R37" s="256">
        <f>R36+R32</f>
        <v>0</v>
      </c>
      <c r="S37" s="74" t="e">
        <f>S32+S36</f>
        <v>#N/A</v>
      </c>
      <c r="T37" s="273" t="e">
        <f t="shared" si="4"/>
        <v>#N/A</v>
      </c>
    </row>
    <row r="38" spans="1:30" x14ac:dyDescent="0.25">
      <c r="A38" s="138"/>
      <c r="B38" s="138"/>
      <c r="C38" s="138"/>
      <c r="D38" s="138"/>
      <c r="E38" s="138"/>
      <c r="F38" s="138"/>
      <c r="G38" s="138"/>
      <c r="H38" s="138"/>
      <c r="I38" s="138"/>
      <c r="J38" s="138"/>
      <c r="K38" s="138"/>
      <c r="L38" s="138"/>
      <c r="M38" s="138"/>
      <c r="N38" s="138"/>
      <c r="O38" s="138"/>
      <c r="P38" s="138"/>
      <c r="Q38" s="138"/>
      <c r="R38" s="138"/>
      <c r="S38" s="138"/>
    </row>
    <row r="39" spans="1:30" x14ac:dyDescent="0.25">
      <c r="A39" s="138"/>
      <c r="B39" s="138"/>
      <c r="C39" s="138"/>
      <c r="D39" s="138"/>
      <c r="E39" s="138"/>
      <c r="F39" s="138"/>
      <c r="G39" s="138"/>
      <c r="H39" s="138"/>
      <c r="I39" s="138"/>
      <c r="J39" s="138"/>
      <c r="K39" s="138"/>
      <c r="L39" s="138"/>
      <c r="M39" s="138"/>
      <c r="N39" s="138"/>
      <c r="O39" s="138"/>
      <c r="P39" s="138"/>
      <c r="Q39" s="138"/>
      <c r="R39" s="138"/>
      <c r="S39" s="138"/>
    </row>
    <row r="40" spans="1:30" x14ac:dyDescent="0.25">
      <c r="A40" s="138"/>
      <c r="B40" s="138"/>
      <c r="C40" s="138"/>
      <c r="D40" s="138"/>
      <c r="E40" s="138"/>
      <c r="F40" s="138"/>
      <c r="G40" s="138"/>
      <c r="H40" s="138"/>
      <c r="I40" s="138"/>
      <c r="J40" s="138"/>
      <c r="K40" s="138"/>
      <c r="L40" s="138"/>
      <c r="M40" s="138"/>
      <c r="N40" s="138"/>
      <c r="O40" s="138"/>
      <c r="P40" s="138"/>
      <c r="Q40" s="138"/>
      <c r="R40" s="138"/>
      <c r="S40" s="138"/>
    </row>
    <row r="41" spans="1:30" x14ac:dyDescent="0.25">
      <c r="A41" s="138"/>
      <c r="B41" s="138"/>
      <c r="C41" s="260"/>
      <c r="D41" s="260"/>
      <c r="E41" s="138"/>
      <c r="F41" s="138"/>
      <c r="G41" s="138"/>
      <c r="H41" s="138"/>
      <c r="I41" s="138"/>
      <c r="J41" s="138"/>
      <c r="K41" s="138"/>
      <c r="L41" s="138"/>
      <c r="M41" s="138"/>
      <c r="N41" s="138"/>
      <c r="O41" s="138"/>
      <c r="P41" s="138"/>
      <c r="Q41" s="138"/>
      <c r="R41" s="138"/>
      <c r="S41" s="138"/>
    </row>
    <row r="42" spans="1:30" x14ac:dyDescent="0.25">
      <c r="A42" s="138"/>
      <c r="B42" s="138"/>
      <c r="C42" s="260"/>
      <c r="D42" s="138"/>
      <c r="E42" s="138"/>
      <c r="F42" s="138"/>
      <c r="G42" s="138"/>
      <c r="H42" s="138"/>
      <c r="I42" s="138"/>
      <c r="J42" s="138"/>
      <c r="K42" s="138"/>
      <c r="L42" s="138"/>
      <c r="M42" s="138"/>
      <c r="N42" s="138"/>
      <c r="O42" s="138"/>
      <c r="P42" s="138"/>
      <c r="Q42" s="138"/>
      <c r="R42" s="138"/>
      <c r="S42" s="138"/>
    </row>
    <row r="43" spans="1:30" x14ac:dyDescent="0.25">
      <c r="A43" s="138"/>
      <c r="B43" s="138"/>
      <c r="C43" s="260"/>
      <c r="D43" s="138"/>
      <c r="E43" s="138"/>
      <c r="F43" s="138"/>
      <c r="G43" s="138"/>
      <c r="H43" s="138"/>
      <c r="I43" s="138"/>
      <c r="J43" s="138"/>
      <c r="K43" s="138"/>
      <c r="L43" s="138"/>
      <c r="M43" s="138"/>
      <c r="N43" s="138"/>
      <c r="O43" s="138"/>
      <c r="P43" s="138"/>
      <c r="Q43" s="138"/>
      <c r="R43" s="138"/>
      <c r="S43" s="138"/>
    </row>
    <row r="44" spans="1:30" x14ac:dyDescent="0.25">
      <c r="A44" s="138"/>
      <c r="B44" s="138"/>
      <c r="C44" s="260"/>
      <c r="D44" s="138"/>
      <c r="E44" s="138"/>
      <c r="F44" s="138"/>
      <c r="G44" s="138"/>
      <c r="H44" s="138"/>
      <c r="I44" s="138"/>
      <c r="J44" s="138"/>
      <c r="K44" s="138"/>
      <c r="L44" s="138"/>
      <c r="M44" s="138"/>
      <c r="N44" s="138"/>
      <c r="O44" s="138"/>
      <c r="P44" s="138"/>
      <c r="Q44" s="138"/>
      <c r="R44" s="138"/>
      <c r="S44" s="138"/>
    </row>
    <row r="45" spans="1:30" x14ac:dyDescent="0.25">
      <c r="A45" s="138"/>
      <c r="B45" s="138"/>
      <c r="C45" s="260"/>
      <c r="D45" s="138"/>
      <c r="E45" s="138"/>
      <c r="F45" s="138"/>
      <c r="G45" s="138"/>
      <c r="H45" s="138"/>
      <c r="I45" s="138"/>
      <c r="J45" s="138"/>
      <c r="K45" s="138"/>
      <c r="L45" s="138"/>
      <c r="M45" s="138"/>
      <c r="N45" s="138"/>
      <c r="O45" s="138"/>
      <c r="P45" s="138"/>
      <c r="Q45" s="138"/>
      <c r="R45" s="138"/>
      <c r="S45" s="138"/>
    </row>
    <row r="46" spans="1:30" x14ac:dyDescent="0.25">
      <c r="A46" s="138"/>
      <c r="B46" s="138"/>
      <c r="C46" s="260"/>
      <c r="D46" s="138"/>
      <c r="E46" s="138"/>
      <c r="F46" s="138"/>
      <c r="G46" s="138"/>
      <c r="H46" s="138"/>
      <c r="I46" s="138"/>
      <c r="J46" s="138"/>
      <c r="K46" s="138"/>
      <c r="L46" s="138"/>
      <c r="M46" s="138"/>
      <c r="N46" s="138"/>
      <c r="O46" s="138"/>
      <c r="P46" s="138"/>
      <c r="Q46" s="138"/>
      <c r="R46" s="138"/>
      <c r="S46" s="138"/>
    </row>
    <row r="47" spans="1:30" x14ac:dyDescent="0.25">
      <c r="A47" s="138"/>
      <c r="B47" s="138"/>
      <c r="C47" s="260"/>
      <c r="D47" s="138"/>
      <c r="E47" s="138"/>
      <c r="F47" s="138"/>
      <c r="G47" s="138"/>
      <c r="H47" s="138"/>
      <c r="I47" s="138"/>
      <c r="J47" s="138"/>
      <c r="K47" s="138"/>
      <c r="L47" s="138"/>
      <c r="M47" s="138"/>
      <c r="N47" s="138"/>
      <c r="O47" s="138"/>
      <c r="P47" s="138"/>
      <c r="Q47" s="138"/>
      <c r="R47" s="138"/>
      <c r="S47" s="138"/>
    </row>
    <row r="48" spans="1:30" x14ac:dyDescent="0.25">
      <c r="A48" s="138"/>
      <c r="B48" s="138"/>
      <c r="C48" s="260"/>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row>
    <row r="49" spans="1:30" ht="23.1" customHeight="1" x14ac:dyDescent="0.25">
      <c r="A49" s="138"/>
      <c r="B49" s="138"/>
      <c r="C49" s="260"/>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row>
    <row r="50" spans="1:30" ht="20.100000000000001" customHeight="1" x14ac:dyDescent="0.25">
      <c r="A50" s="138"/>
      <c r="B50" s="138"/>
      <c r="C50" s="260"/>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row>
    <row r="51" spans="1:30" x14ac:dyDescent="0.25">
      <c r="A51" s="138"/>
      <c r="B51" s="138"/>
      <c r="C51" s="260"/>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x14ac:dyDescent="0.25">
      <c r="A52" s="138"/>
      <c r="B52" s="138"/>
      <c r="C52" s="260"/>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row>
    <row r="53" spans="1:30" x14ac:dyDescent="0.25">
      <c r="A53" s="138"/>
      <c r="B53" s="138"/>
      <c r="C53" s="260"/>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row>
    <row r="54" spans="1:30" x14ac:dyDescent="0.25">
      <c r="A54" s="138"/>
      <c r="B54" s="138"/>
      <c r="C54" s="260"/>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row>
    <row r="55" spans="1:30" x14ac:dyDescent="0.25">
      <c r="A55" s="138"/>
      <c r="B55" s="138"/>
      <c r="C55" s="260"/>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row>
    <row r="56" spans="1:30" x14ac:dyDescent="0.2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row>
    <row r="57" spans="1:30" x14ac:dyDescent="0.25">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row>
    <row r="58" spans="1:30" x14ac:dyDescent="0.25">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1:30" x14ac:dyDescent="0.25">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row>
    <row r="60" spans="1:30" x14ac:dyDescent="0.25">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row>
    <row r="61" spans="1:30" x14ac:dyDescent="0.25">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row>
    <row r="62" spans="1:30" x14ac:dyDescent="0.25">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row>
    <row r="63" spans="1:30" x14ac:dyDescent="0.2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row>
    <row r="64" spans="1:30" x14ac:dyDescent="0.2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1:30" x14ac:dyDescent="0.25">
      <c r="A65" s="13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row>
    <row r="66" spans="1:30" x14ac:dyDescent="0.25">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row>
    <row r="67" spans="1:30" x14ac:dyDescent="0.25">
      <c r="A67" s="13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row>
    <row r="68" spans="1:30" x14ac:dyDescent="0.25">
      <c r="A68" s="13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25">
      <c r="A69" s="13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row>
    <row r="70" spans="1:30" x14ac:dyDescent="0.25">
      <c r="A70" s="13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row>
    <row r="71" spans="1:30" x14ac:dyDescent="0.25">
      <c r="A71" s="13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row>
    <row r="72" spans="1:30" x14ac:dyDescent="0.25">
      <c r="A72" s="13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row>
    <row r="73" spans="1:30" x14ac:dyDescent="0.25">
      <c r="A73" s="13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row>
    <row r="74" spans="1:30" x14ac:dyDescent="0.25">
      <c r="A74" s="13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row>
    <row r="75" spans="1:30" x14ac:dyDescent="0.25">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row>
    <row r="76" spans="1:30" x14ac:dyDescent="0.25">
      <c r="A76" s="13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row>
    <row r="77" spans="1:30" x14ac:dyDescent="0.25">
      <c r="A77" s="13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row>
    <row r="78" spans="1:30" x14ac:dyDescent="0.25">
      <c r="A78" s="13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row>
    <row r="79" spans="1:30" x14ac:dyDescent="0.25">
      <c r="A79" s="13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row>
    <row r="80" spans="1:30" x14ac:dyDescent="0.25">
      <c r="A80" s="13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row>
    <row r="81" spans="1:30" x14ac:dyDescent="0.25">
      <c r="A81" s="13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row>
    <row r="82" spans="1:30" x14ac:dyDescent="0.25">
      <c r="A82" s="13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row>
    <row r="83" spans="1:30" x14ac:dyDescent="0.25">
      <c r="A83" s="13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row>
    <row r="84" spans="1:30" x14ac:dyDescent="0.25">
      <c r="A84" s="13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row>
    <row r="85" spans="1:30" x14ac:dyDescent="0.25">
      <c r="A85" s="13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row>
    <row r="86" spans="1:30" x14ac:dyDescent="0.25">
      <c r="A86" s="13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row>
    <row r="87" spans="1:30" x14ac:dyDescent="0.25">
      <c r="A87" s="13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row>
    <row r="88" spans="1:30" x14ac:dyDescent="0.25">
      <c r="A88" s="13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row>
    <row r="89" spans="1:30" x14ac:dyDescent="0.25">
      <c r="A89" s="13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row>
    <row r="90" spans="1:30" x14ac:dyDescent="0.25">
      <c r="A90" s="13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row>
    <row r="91" spans="1:30" x14ac:dyDescent="0.25">
      <c r="A91" s="13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row>
    <row r="92" spans="1:30" x14ac:dyDescent="0.25">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row>
    <row r="93" spans="1:30" x14ac:dyDescent="0.25">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row>
    <row r="94" spans="1:30" x14ac:dyDescent="0.25">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row>
    <row r="95" spans="1:30" x14ac:dyDescent="0.25">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row>
    <row r="96" spans="1:30" x14ac:dyDescent="0.25">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row>
    <row r="97" spans="1:30" x14ac:dyDescent="0.25">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row>
    <row r="98" spans="1:30" x14ac:dyDescent="0.25">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row>
    <row r="99" spans="1:30" x14ac:dyDescent="0.25">
      <c r="A99" s="138"/>
      <c r="B99" s="138"/>
      <c r="C99" s="138"/>
      <c r="D99" s="138"/>
      <c r="E99" s="138"/>
      <c r="F99" s="138"/>
      <c r="G99" s="138"/>
      <c r="H99" s="138"/>
      <c r="I99" s="138"/>
      <c r="J99" s="138"/>
      <c r="K99" s="138"/>
      <c r="L99" s="138"/>
      <c r="M99" s="138"/>
      <c r="N99" s="138"/>
      <c r="O99" s="138"/>
      <c r="P99" s="138"/>
      <c r="Q99" s="138"/>
      <c r="R99" s="138"/>
      <c r="T99" s="138"/>
      <c r="U99" s="138"/>
      <c r="V99" s="138"/>
      <c r="W99" s="138"/>
      <c r="X99" s="138"/>
      <c r="Y99" s="138"/>
      <c r="Z99" s="138"/>
      <c r="AA99" s="138"/>
      <c r="AB99" s="138"/>
      <c r="AC99" s="138"/>
      <c r="AD99" s="138"/>
    </row>
    <row r="100" spans="1:30" x14ac:dyDescent="0.25">
      <c r="A100" s="138"/>
      <c r="B100" s="138"/>
      <c r="C100" s="138"/>
      <c r="D100" s="138"/>
      <c r="E100" s="138"/>
      <c r="F100" s="138"/>
      <c r="G100" s="138"/>
      <c r="H100" s="138"/>
      <c r="I100" s="138"/>
      <c r="J100" s="138"/>
      <c r="K100" s="138"/>
      <c r="L100" s="138"/>
      <c r="M100" s="138"/>
      <c r="N100" s="138"/>
      <c r="O100" s="138"/>
      <c r="P100" s="138"/>
      <c r="Q100" s="138"/>
      <c r="R100" s="138"/>
      <c r="T100" s="138"/>
      <c r="U100" s="138"/>
      <c r="V100" s="138"/>
      <c r="W100" s="138"/>
      <c r="X100" s="138"/>
      <c r="Y100" s="138"/>
      <c r="Z100" s="138"/>
      <c r="AA100" s="138"/>
      <c r="AB100" s="138"/>
      <c r="AC100" s="138"/>
      <c r="AD100" s="138"/>
    </row>
  </sheetData>
  <conditionalFormatting sqref="F4:F8">
    <cfRule type="expression" dxfId="2" priority="1">
      <formula>F4&gt;L4</formula>
    </cfRule>
  </conditionalFormatting>
  <conditionalFormatting sqref="K15:K24 L24:N24">
    <cfRule type="expression" dxfId="1" priority="12">
      <formula>K15&gt;R15</formula>
    </cfRule>
  </conditionalFormatting>
  <conditionalFormatting sqref="L30:L37">
    <cfRule type="expression" dxfId="0" priority="8">
      <formula>L30&gt;S30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 efficacité energétique'!$Y$3:$Y$10</xm:f>
          </x14:formula1>
          <xm:sqref>Q1</xm:sqref>
        </x14:dataValidation>
        <x14:dataValidation type="list" allowBlank="1" showInputMessage="1" showErrorMessage="1">
          <x14:formula1>
            <xm:f>'Données efficacité energétique'!$Z$3:$Z$5</xm:f>
          </x14:formula1>
          <xm:sqref>Q2</xm:sqref>
        </x14:dataValidation>
        <x14:dataValidation type="list" allowBlank="1" showInputMessage="1" showErrorMessage="1">
          <x14:formula1>
            <xm:f>'Données efficacité energétique'!$AA$3:$AA$13</xm:f>
          </x14:formula1>
          <xm:sqref>F15:F23 B4:B7 G33:G35 G30:G31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Y388"/>
  <sheetViews>
    <sheetView zoomScale="72" workbookViewId="0">
      <selection activeCell="J22" sqref="J22"/>
    </sheetView>
  </sheetViews>
  <sheetFormatPr baseColWidth="10" defaultColWidth="11.42578125" defaultRowHeight="15" x14ac:dyDescent="0.25"/>
  <cols>
    <col min="1" max="1" width="28.5703125" bestFit="1" customWidth="1"/>
    <col min="2" max="2" width="24.570312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266"/>
      <c r="B2" s="266"/>
      <c r="C2" s="266" t="s">
        <v>397</v>
      </c>
      <c r="D2" s="266" t="s">
        <v>338</v>
      </c>
      <c r="E2" s="266" t="s">
        <v>398</v>
      </c>
      <c r="F2" s="266" t="s">
        <v>399</v>
      </c>
      <c r="G2" t="s">
        <v>400</v>
      </c>
      <c r="H2" t="s">
        <v>401</v>
      </c>
      <c r="I2" t="s">
        <v>402</v>
      </c>
      <c r="J2" t="s">
        <v>403</v>
      </c>
      <c r="K2" t="s">
        <v>342</v>
      </c>
      <c r="L2" t="s">
        <v>404</v>
      </c>
      <c r="M2" t="s">
        <v>405</v>
      </c>
    </row>
    <row r="3" spans="1:51" x14ac:dyDescent="0.25">
      <c r="A3" s="266">
        <v>1</v>
      </c>
      <c r="B3" s="266">
        <v>2</v>
      </c>
      <c r="C3" s="266">
        <v>3</v>
      </c>
      <c r="D3" s="266">
        <v>4</v>
      </c>
      <c r="E3" s="266">
        <v>5</v>
      </c>
      <c r="F3" s="266">
        <v>6</v>
      </c>
      <c r="G3" s="266">
        <v>7</v>
      </c>
      <c r="H3" s="266">
        <v>8</v>
      </c>
      <c r="I3" s="266">
        <v>9</v>
      </c>
      <c r="J3" s="266">
        <v>10</v>
      </c>
      <c r="K3" s="266">
        <v>11</v>
      </c>
      <c r="L3" s="266">
        <v>12</v>
      </c>
      <c r="M3" s="266">
        <v>13</v>
      </c>
      <c r="Y3" t="s">
        <v>397</v>
      </c>
      <c r="Z3" t="s">
        <v>342</v>
      </c>
      <c r="AA3" s="272" t="s">
        <v>377</v>
      </c>
    </row>
    <row r="4" spans="1:51" ht="24.75" x14ac:dyDescent="0.25">
      <c r="A4" s="263" t="s">
        <v>406</v>
      </c>
      <c r="B4" s="263" t="s">
        <v>407</v>
      </c>
      <c r="C4" s="269" t="s">
        <v>397</v>
      </c>
      <c r="D4" s="269" t="s">
        <v>338</v>
      </c>
      <c r="E4" s="269" t="s">
        <v>398</v>
      </c>
      <c r="F4" s="269" t="s">
        <v>399</v>
      </c>
      <c r="G4" s="269" t="s">
        <v>400</v>
      </c>
      <c r="H4" s="269" t="s">
        <v>401</v>
      </c>
      <c r="I4" s="269" t="s">
        <v>402</v>
      </c>
      <c r="J4" s="269" t="s">
        <v>403</v>
      </c>
      <c r="K4" s="269" t="s">
        <v>408</v>
      </c>
      <c r="L4" s="269" t="s">
        <v>409</v>
      </c>
      <c r="M4" s="269" t="s">
        <v>410</v>
      </c>
      <c r="Y4" t="s">
        <v>338</v>
      </c>
      <c r="Z4" t="s">
        <v>404</v>
      </c>
      <c r="AA4" s="131" t="s">
        <v>379</v>
      </c>
      <c r="AN4" t="s">
        <v>411</v>
      </c>
    </row>
    <row r="5" spans="1:51" ht="22.5" x14ac:dyDescent="0.25">
      <c r="A5" s="272" t="s">
        <v>377</v>
      </c>
      <c r="B5" s="277">
        <v>85</v>
      </c>
      <c r="C5" s="264">
        <v>1.2</v>
      </c>
      <c r="D5" s="264">
        <v>1.3</v>
      </c>
      <c r="E5" s="264">
        <v>1.2</v>
      </c>
      <c r="F5" s="264">
        <v>1.1000000000000001</v>
      </c>
      <c r="G5" s="264">
        <v>1</v>
      </c>
      <c r="H5" s="264">
        <v>1</v>
      </c>
      <c r="I5" s="264">
        <v>0.9</v>
      </c>
      <c r="J5" s="264">
        <v>0.7</v>
      </c>
      <c r="K5" s="264">
        <v>0</v>
      </c>
      <c r="L5" s="264">
        <v>0.1</v>
      </c>
      <c r="M5" s="264">
        <v>0.2</v>
      </c>
      <c r="N5" t="s">
        <v>412</v>
      </c>
      <c r="S5" s="270"/>
      <c r="T5" s="270"/>
      <c r="Y5" t="s">
        <v>398</v>
      </c>
      <c r="Z5" t="s">
        <v>405</v>
      </c>
      <c r="AA5" s="259" t="s">
        <v>356</v>
      </c>
      <c r="AN5" s="278" t="s">
        <v>413</v>
      </c>
    </row>
    <row r="6" spans="1:51" ht="14.45" customHeight="1" x14ac:dyDescent="0.25">
      <c r="A6" s="131" t="s">
        <v>379</v>
      </c>
      <c r="B6" s="277">
        <v>85</v>
      </c>
      <c r="C6" s="264">
        <v>1.2</v>
      </c>
      <c r="D6" s="264">
        <v>1.3</v>
      </c>
      <c r="E6" s="264">
        <v>1.2</v>
      </c>
      <c r="F6" s="264">
        <v>1.1000000000000001</v>
      </c>
      <c r="G6" s="264">
        <v>1</v>
      </c>
      <c r="H6" s="264">
        <v>1</v>
      </c>
      <c r="I6" s="264">
        <v>0.9</v>
      </c>
      <c r="J6" s="264">
        <v>0.7</v>
      </c>
      <c r="K6" s="264">
        <v>0</v>
      </c>
      <c r="L6" s="264">
        <v>0.1</v>
      </c>
      <c r="M6" s="264">
        <v>0.2</v>
      </c>
      <c r="N6" t="s">
        <v>412</v>
      </c>
      <c r="S6" s="270"/>
      <c r="T6" s="270"/>
      <c r="Y6" t="s">
        <v>399</v>
      </c>
      <c r="AA6" s="259" t="s">
        <v>358</v>
      </c>
      <c r="AN6" s="383" t="s">
        <v>397</v>
      </c>
      <c r="AO6" s="379" t="s">
        <v>338</v>
      </c>
      <c r="AP6" s="379" t="s">
        <v>398</v>
      </c>
      <c r="AQ6" s="379" t="s">
        <v>399</v>
      </c>
      <c r="AR6" s="379" t="s">
        <v>400</v>
      </c>
      <c r="AS6" s="379" t="s">
        <v>401</v>
      </c>
      <c r="AT6" s="379" t="s">
        <v>402</v>
      </c>
      <c r="AU6" s="381" t="s">
        <v>403</v>
      </c>
    </row>
    <row r="7" spans="1:51" ht="22.5" x14ac:dyDescent="0.25">
      <c r="A7" s="259" t="s">
        <v>356</v>
      </c>
      <c r="B7" s="277">
        <v>95</v>
      </c>
      <c r="C7" s="264">
        <v>1.1000000000000001</v>
      </c>
      <c r="D7" s="264">
        <v>1.3</v>
      </c>
      <c r="E7" s="264">
        <v>1.2</v>
      </c>
      <c r="F7" s="264">
        <v>1.1000000000000001</v>
      </c>
      <c r="G7" s="264">
        <v>1</v>
      </c>
      <c r="H7" s="264">
        <v>1</v>
      </c>
      <c r="I7" s="264">
        <v>0.9</v>
      </c>
      <c r="J7" s="264">
        <v>0.8</v>
      </c>
      <c r="K7" s="264">
        <v>0</v>
      </c>
      <c r="L7" s="264">
        <v>0.3</v>
      </c>
      <c r="M7" s="264">
        <v>0.5</v>
      </c>
      <c r="N7" t="s">
        <v>414</v>
      </c>
      <c r="T7" s="270"/>
      <c r="Y7" t="s">
        <v>400</v>
      </c>
      <c r="AA7" s="259" t="s">
        <v>357</v>
      </c>
      <c r="AN7" s="384"/>
      <c r="AO7" s="380"/>
      <c r="AP7" s="380"/>
      <c r="AQ7" s="380"/>
      <c r="AR7" s="380"/>
      <c r="AS7" s="380"/>
      <c r="AT7" s="380"/>
      <c r="AU7" s="382"/>
      <c r="AV7" s="324" t="s">
        <v>408</v>
      </c>
      <c r="AW7" s="324" t="s">
        <v>409</v>
      </c>
      <c r="AX7" s="377" t="s">
        <v>410</v>
      </c>
      <c r="AY7" s="378"/>
    </row>
    <row r="8" spans="1:51" ht="22.5" x14ac:dyDescent="0.25">
      <c r="A8" s="259" t="s">
        <v>358</v>
      </c>
      <c r="B8" s="277">
        <v>74</v>
      </c>
      <c r="C8" s="264">
        <v>1</v>
      </c>
      <c r="D8" s="264">
        <v>1.1000000000000001</v>
      </c>
      <c r="E8" s="264">
        <v>1</v>
      </c>
      <c r="F8" s="264">
        <v>1</v>
      </c>
      <c r="G8" s="264">
        <v>1</v>
      </c>
      <c r="H8" s="264">
        <v>0.9</v>
      </c>
      <c r="I8" s="264">
        <v>0.9</v>
      </c>
      <c r="J8" s="264">
        <v>0.9</v>
      </c>
      <c r="K8" s="264">
        <v>0</v>
      </c>
      <c r="L8" s="264">
        <v>0.1</v>
      </c>
      <c r="M8" s="264">
        <v>0.2</v>
      </c>
      <c r="N8" t="s">
        <v>415</v>
      </c>
      <c r="T8" s="270"/>
      <c r="Y8" t="s">
        <v>401</v>
      </c>
      <c r="AA8" s="259" t="s">
        <v>416</v>
      </c>
      <c r="AM8" s="279"/>
      <c r="AN8" s="368">
        <v>1.1000000000000001</v>
      </c>
      <c r="AO8" s="370">
        <v>1.3</v>
      </c>
      <c r="AP8" s="370">
        <v>1.2</v>
      </c>
      <c r="AQ8" s="370">
        <v>1.1000000000000001</v>
      </c>
      <c r="AR8" s="370">
        <v>1</v>
      </c>
      <c r="AS8" s="370">
        <v>1</v>
      </c>
      <c r="AT8" s="370">
        <v>0.9</v>
      </c>
      <c r="AU8" s="372">
        <v>0.8</v>
      </c>
      <c r="AV8" s="368">
        <v>0</v>
      </c>
      <c r="AW8" s="370">
        <v>0.3</v>
      </c>
      <c r="AX8" s="372">
        <v>0.5</v>
      </c>
    </row>
    <row r="9" spans="1:51" ht="23.25" x14ac:dyDescent="0.25">
      <c r="A9" s="259" t="s">
        <v>357</v>
      </c>
      <c r="B9" s="277">
        <v>81</v>
      </c>
      <c r="C9" s="264">
        <v>1.1000000000000001</v>
      </c>
      <c r="D9" s="264">
        <v>1.3</v>
      </c>
      <c r="E9" s="264">
        <v>1.2</v>
      </c>
      <c r="F9" s="264">
        <v>1.1000000000000001</v>
      </c>
      <c r="G9" s="264">
        <v>1</v>
      </c>
      <c r="H9" s="264">
        <v>1</v>
      </c>
      <c r="I9" s="264">
        <v>0.9</v>
      </c>
      <c r="J9" s="264">
        <v>0.8</v>
      </c>
      <c r="K9" s="264">
        <v>0</v>
      </c>
      <c r="L9" s="264">
        <v>0.3</v>
      </c>
      <c r="M9" s="264">
        <v>0.5</v>
      </c>
      <c r="N9" t="s">
        <v>415</v>
      </c>
      <c r="T9" s="270"/>
      <c r="Y9" t="s">
        <v>402</v>
      </c>
      <c r="AA9" s="259" t="s">
        <v>417</v>
      </c>
      <c r="AM9" s="280" t="s">
        <v>418</v>
      </c>
      <c r="AN9" s="369"/>
      <c r="AO9" s="371"/>
      <c r="AP9" s="371"/>
      <c r="AQ9" s="371"/>
      <c r="AR9" s="371"/>
      <c r="AS9" s="371"/>
      <c r="AT9" s="371"/>
      <c r="AU9" s="373"/>
      <c r="AV9" s="369"/>
      <c r="AW9" s="371"/>
      <c r="AX9" s="373"/>
    </row>
    <row r="10" spans="1:51" ht="23.25" x14ac:dyDescent="0.25">
      <c r="A10" s="259" t="s">
        <v>416</v>
      </c>
      <c r="B10" s="277">
        <v>88</v>
      </c>
      <c r="C10" s="264">
        <v>1.2</v>
      </c>
      <c r="D10" s="264">
        <v>1.3</v>
      </c>
      <c r="E10" s="264">
        <v>1.2</v>
      </c>
      <c r="F10" s="264">
        <v>1.1000000000000001</v>
      </c>
      <c r="G10" s="264">
        <v>1</v>
      </c>
      <c r="H10" s="264">
        <v>1</v>
      </c>
      <c r="I10" s="264">
        <v>0.9</v>
      </c>
      <c r="J10" s="264">
        <v>0.7</v>
      </c>
      <c r="K10" s="264">
        <v>0</v>
      </c>
      <c r="L10" s="264">
        <v>0.1</v>
      </c>
      <c r="M10" s="264">
        <v>0.2</v>
      </c>
      <c r="N10" t="s">
        <v>415</v>
      </c>
      <c r="T10" s="270"/>
      <c r="Y10" t="s">
        <v>403</v>
      </c>
      <c r="AA10" s="259" t="s">
        <v>419</v>
      </c>
      <c r="AM10" s="280" t="s">
        <v>420</v>
      </c>
      <c r="AN10" s="368">
        <v>0.9</v>
      </c>
      <c r="AO10" s="370">
        <v>1.1000000000000001</v>
      </c>
      <c r="AP10" s="370">
        <v>1.1000000000000001</v>
      </c>
      <c r="AQ10" s="370">
        <v>0.9</v>
      </c>
      <c r="AR10" s="370">
        <v>1</v>
      </c>
      <c r="AS10" s="370">
        <v>1</v>
      </c>
      <c r="AT10" s="370">
        <v>1.2</v>
      </c>
      <c r="AU10" s="372">
        <v>1.2</v>
      </c>
      <c r="AV10" s="368">
        <v>0</v>
      </c>
      <c r="AW10" s="370">
        <v>0</v>
      </c>
      <c r="AX10" s="372">
        <v>0.1</v>
      </c>
    </row>
    <row r="11" spans="1:51" ht="22.5" x14ac:dyDescent="0.25">
      <c r="A11" s="259" t="s">
        <v>417</v>
      </c>
      <c r="B11" s="277">
        <v>97</v>
      </c>
      <c r="C11" s="264">
        <v>1.1000000000000001</v>
      </c>
      <c r="D11" s="264">
        <v>1.3</v>
      </c>
      <c r="E11" s="264">
        <v>1.2</v>
      </c>
      <c r="F11" s="264">
        <v>1.1000000000000001</v>
      </c>
      <c r="G11" s="264">
        <v>1</v>
      </c>
      <c r="H11" s="264">
        <v>1</v>
      </c>
      <c r="I11" s="264">
        <v>0.9</v>
      </c>
      <c r="J11" s="264">
        <v>0.8</v>
      </c>
      <c r="K11" s="264">
        <v>0</v>
      </c>
      <c r="L11" s="264">
        <v>0.3</v>
      </c>
      <c r="M11" s="264">
        <v>0.5</v>
      </c>
      <c r="N11" t="s">
        <v>415</v>
      </c>
      <c r="T11" s="270"/>
      <c r="AA11" s="259" t="s">
        <v>421</v>
      </c>
      <c r="AN11" s="369"/>
      <c r="AO11" s="371"/>
      <c r="AP11" s="371"/>
      <c r="AQ11" s="371"/>
      <c r="AR11" s="371"/>
      <c r="AS11" s="371"/>
      <c r="AT11" s="371"/>
      <c r="AU11" s="373"/>
      <c r="AV11" s="369"/>
      <c r="AW11" s="371"/>
      <c r="AX11" s="373"/>
    </row>
    <row r="12" spans="1:51" ht="30" x14ac:dyDescent="0.25">
      <c r="A12" s="259" t="s">
        <v>419</v>
      </c>
      <c r="B12" s="277">
        <v>100</v>
      </c>
      <c r="C12" s="264">
        <v>1.1000000000000001</v>
      </c>
      <c r="D12" s="264">
        <v>1.2</v>
      </c>
      <c r="E12" s="264">
        <v>1.1000000000000001</v>
      </c>
      <c r="F12" s="264">
        <v>1.1000000000000001</v>
      </c>
      <c r="G12" s="264">
        <v>1</v>
      </c>
      <c r="H12" s="264">
        <v>1</v>
      </c>
      <c r="I12" s="264">
        <v>1</v>
      </c>
      <c r="J12" s="264">
        <v>0.9</v>
      </c>
      <c r="K12" s="264">
        <v>0</v>
      </c>
      <c r="L12" s="264">
        <v>0.1</v>
      </c>
      <c r="M12" s="264">
        <v>0.3</v>
      </c>
      <c r="N12" t="s">
        <v>415</v>
      </c>
      <c r="T12" s="270"/>
      <c r="AA12" s="259" t="s">
        <v>422</v>
      </c>
      <c r="AM12" s="279" t="s">
        <v>423</v>
      </c>
      <c r="AN12" s="368">
        <v>1.1000000000000001</v>
      </c>
      <c r="AO12" s="370">
        <v>1.3</v>
      </c>
      <c r="AP12" s="370">
        <v>1.1000000000000001</v>
      </c>
      <c r="AQ12" s="370">
        <v>1.1000000000000001</v>
      </c>
      <c r="AR12" s="370">
        <v>1</v>
      </c>
      <c r="AS12" s="370">
        <v>1</v>
      </c>
      <c r="AT12" s="370">
        <v>0.9</v>
      </c>
      <c r="AU12" s="372">
        <v>0.8</v>
      </c>
      <c r="AV12" s="368">
        <v>0</v>
      </c>
      <c r="AW12" s="370">
        <v>0.1</v>
      </c>
      <c r="AX12" s="372">
        <v>0.2</v>
      </c>
    </row>
    <row r="13" spans="1:51" x14ac:dyDescent="0.25">
      <c r="A13" s="259" t="s">
        <v>421</v>
      </c>
      <c r="B13" s="277">
        <f>MIN(B7:B12)</f>
        <v>74</v>
      </c>
      <c r="C13" s="264">
        <f>MIN(C7:C12)</f>
        <v>1</v>
      </c>
      <c r="D13" s="264">
        <f t="shared" ref="D13:M13" si="0">MIN(D7:D12)</f>
        <v>1.1000000000000001</v>
      </c>
      <c r="E13" s="264">
        <f t="shared" si="0"/>
        <v>1</v>
      </c>
      <c r="F13" s="264">
        <f t="shared" si="0"/>
        <v>1</v>
      </c>
      <c r="G13" s="264">
        <f t="shared" si="0"/>
        <v>1</v>
      </c>
      <c r="H13" s="264">
        <f t="shared" si="0"/>
        <v>0.9</v>
      </c>
      <c r="I13" s="264">
        <f t="shared" si="0"/>
        <v>0.9</v>
      </c>
      <c r="J13" s="264">
        <f t="shared" si="0"/>
        <v>0.7</v>
      </c>
      <c r="K13" s="264">
        <f t="shared" si="0"/>
        <v>0</v>
      </c>
      <c r="L13" s="264">
        <f t="shared" si="0"/>
        <v>0.1</v>
      </c>
      <c r="M13" s="264">
        <f t="shared" si="0"/>
        <v>0.2</v>
      </c>
      <c r="N13" t="s">
        <v>424</v>
      </c>
      <c r="T13" s="270"/>
      <c r="AA13" s="259" t="s">
        <v>425</v>
      </c>
      <c r="AN13" s="369"/>
      <c r="AO13" s="371"/>
      <c r="AP13" s="371"/>
      <c r="AQ13" s="371"/>
      <c r="AR13" s="371"/>
      <c r="AS13" s="371"/>
      <c r="AT13" s="371"/>
      <c r="AU13" s="373"/>
      <c r="AV13" s="369"/>
      <c r="AW13" s="371"/>
      <c r="AX13" s="373"/>
    </row>
    <row r="14" spans="1:51" ht="14.45" customHeight="1" x14ac:dyDescent="0.25">
      <c r="A14" s="259" t="s">
        <v>426</v>
      </c>
      <c r="B14" s="264"/>
      <c r="C14" s="264"/>
      <c r="D14" s="264"/>
      <c r="E14" s="264"/>
      <c r="F14" s="264"/>
      <c r="G14" s="264"/>
      <c r="H14" s="264"/>
      <c r="I14" s="264"/>
      <c r="J14" s="264"/>
      <c r="K14" s="264"/>
      <c r="L14" s="264"/>
      <c r="M14" s="264"/>
      <c r="AM14" s="279" t="s">
        <v>427</v>
      </c>
      <c r="AN14" s="368">
        <v>1</v>
      </c>
      <c r="AO14" s="370">
        <v>1.2</v>
      </c>
      <c r="AP14" s="370">
        <v>1.2</v>
      </c>
      <c r="AQ14" s="370">
        <v>1</v>
      </c>
      <c r="AR14" s="370">
        <v>1</v>
      </c>
      <c r="AS14" s="370">
        <v>1</v>
      </c>
      <c r="AT14" s="370">
        <v>1.2</v>
      </c>
      <c r="AU14" s="372">
        <v>1</v>
      </c>
      <c r="AV14" s="368">
        <v>0</v>
      </c>
      <c r="AW14" s="370">
        <v>0.1</v>
      </c>
      <c r="AX14" s="372">
        <v>0.2</v>
      </c>
    </row>
    <row r="15" spans="1:51" x14ac:dyDescent="0.25">
      <c r="A15" s="259" t="s">
        <v>428</v>
      </c>
      <c r="B15" s="264"/>
      <c r="C15" s="264"/>
      <c r="D15" s="264"/>
      <c r="E15" s="264"/>
      <c r="F15" s="264"/>
      <c r="G15" s="264"/>
      <c r="H15" s="264"/>
      <c r="I15" s="264"/>
      <c r="J15" s="264"/>
      <c r="K15" s="264"/>
      <c r="L15" s="264"/>
      <c r="M15" s="264"/>
      <c r="AM15" s="279"/>
      <c r="AN15" s="369"/>
      <c r="AO15" s="371"/>
      <c r="AP15" s="371"/>
      <c r="AQ15" s="371"/>
      <c r="AR15" s="371"/>
      <c r="AS15" s="371"/>
      <c r="AT15" s="371"/>
      <c r="AU15" s="373"/>
      <c r="AV15" s="369"/>
      <c r="AW15" s="371"/>
      <c r="AX15" s="373"/>
    </row>
    <row r="16" spans="1:51" x14ac:dyDescent="0.25">
      <c r="A16" s="259" t="s">
        <v>425</v>
      </c>
      <c r="B16" s="264"/>
      <c r="C16" s="264"/>
      <c r="D16" s="264"/>
      <c r="E16" s="264"/>
      <c r="F16" s="264"/>
      <c r="G16" s="264"/>
      <c r="H16" s="264"/>
      <c r="I16" s="264"/>
      <c r="J16" s="264"/>
      <c r="K16" s="264"/>
      <c r="L16" s="264"/>
      <c r="M16" s="264"/>
      <c r="AM16" s="279" t="s">
        <v>429</v>
      </c>
      <c r="AN16" s="368">
        <v>1.2</v>
      </c>
      <c r="AO16" s="370">
        <v>1.3</v>
      </c>
      <c r="AP16" s="370">
        <v>1.2</v>
      </c>
      <c r="AQ16" s="370">
        <v>1.1000000000000001</v>
      </c>
      <c r="AR16" s="370">
        <v>1</v>
      </c>
      <c r="AS16" s="370">
        <v>1</v>
      </c>
      <c r="AT16" s="370">
        <v>0.9</v>
      </c>
      <c r="AU16" s="372">
        <v>0.7</v>
      </c>
      <c r="AV16" s="368">
        <v>0</v>
      </c>
      <c r="AW16" s="370">
        <v>0.1</v>
      </c>
      <c r="AX16" s="372">
        <v>0.2</v>
      </c>
    </row>
    <row r="17" spans="1:50" x14ac:dyDescent="0.25">
      <c r="A17" s="259"/>
      <c r="B17" s="264"/>
      <c r="C17" s="264"/>
      <c r="D17" s="264"/>
      <c r="E17" s="264"/>
      <c r="F17" s="264"/>
      <c r="G17" s="264"/>
      <c r="H17" s="264"/>
      <c r="I17" s="264"/>
      <c r="J17" s="264"/>
      <c r="K17" s="264"/>
      <c r="L17" s="264"/>
      <c r="M17" s="264"/>
      <c r="AN17" s="369"/>
      <c r="AO17" s="371"/>
      <c r="AP17" s="371"/>
      <c r="AQ17" s="371"/>
      <c r="AR17" s="371"/>
      <c r="AS17" s="371"/>
      <c r="AT17" s="371"/>
      <c r="AU17" s="373"/>
      <c r="AV17" s="369"/>
      <c r="AW17" s="371"/>
      <c r="AX17" s="373"/>
    </row>
    <row r="18" spans="1:50" ht="30" x14ac:dyDescent="0.25">
      <c r="B18" s="279" t="s">
        <v>430</v>
      </c>
      <c r="AM18" s="279" t="s">
        <v>431</v>
      </c>
      <c r="AN18" s="368">
        <v>1.2</v>
      </c>
      <c r="AO18" s="370">
        <v>1.3</v>
      </c>
      <c r="AP18" s="370">
        <v>1.2</v>
      </c>
      <c r="AQ18" s="370">
        <v>1.1000000000000001</v>
      </c>
      <c r="AR18" s="370">
        <v>1</v>
      </c>
      <c r="AS18" s="370">
        <v>1</v>
      </c>
      <c r="AT18" s="370">
        <v>1.1000000000000001</v>
      </c>
      <c r="AU18" s="372">
        <v>0.9</v>
      </c>
      <c r="AV18" s="368">
        <v>0</v>
      </c>
      <c r="AW18" s="370">
        <v>0.1</v>
      </c>
      <c r="AX18" s="372">
        <v>0.2</v>
      </c>
    </row>
    <row r="19" spans="1:50" x14ac:dyDescent="0.25">
      <c r="AM19" s="279"/>
      <c r="AN19" s="374"/>
      <c r="AO19" s="375"/>
      <c r="AP19" s="375"/>
      <c r="AQ19" s="375"/>
      <c r="AR19" s="375"/>
      <c r="AS19" s="375"/>
      <c r="AT19" s="375"/>
      <c r="AU19" s="376"/>
      <c r="AV19" s="374"/>
      <c r="AW19" s="375"/>
      <c r="AX19" s="376"/>
    </row>
    <row r="20" spans="1:50" x14ac:dyDescent="0.25">
      <c r="AM20" s="279"/>
      <c r="AN20" s="374"/>
      <c r="AO20" s="375"/>
      <c r="AP20" s="375"/>
      <c r="AQ20" s="375"/>
      <c r="AR20" s="375"/>
      <c r="AS20" s="375"/>
      <c r="AT20" s="375"/>
      <c r="AU20" s="376"/>
      <c r="AV20" s="374"/>
      <c r="AW20" s="375"/>
      <c r="AX20" s="376"/>
    </row>
    <row r="21" spans="1:50" x14ac:dyDescent="0.25">
      <c r="AM21" s="279"/>
      <c r="AN21" s="374"/>
      <c r="AO21" s="375"/>
      <c r="AP21" s="375"/>
      <c r="AQ21" s="375"/>
      <c r="AR21" s="375"/>
      <c r="AS21" s="375"/>
      <c r="AT21" s="375"/>
      <c r="AU21" s="376"/>
      <c r="AV21" s="374"/>
      <c r="AW21" s="375"/>
      <c r="AX21" s="376"/>
    </row>
    <row r="22" spans="1:50" x14ac:dyDescent="0.25">
      <c r="AM22" s="279"/>
      <c r="AN22" s="374"/>
      <c r="AO22" s="375"/>
      <c r="AP22" s="375"/>
      <c r="AQ22" s="375"/>
      <c r="AR22" s="375"/>
      <c r="AS22" s="375"/>
      <c r="AT22" s="375"/>
      <c r="AU22" s="376"/>
      <c r="AV22" s="374"/>
      <c r="AW22" s="375"/>
      <c r="AX22" s="376"/>
    </row>
    <row r="23" spans="1:50" x14ac:dyDescent="0.25">
      <c r="A23" s="266"/>
      <c r="B23" s="266"/>
      <c r="C23" s="266"/>
      <c r="D23" s="267"/>
      <c r="E23" s="267"/>
      <c r="F23" s="267"/>
      <c r="G23" s="267"/>
      <c r="H23" s="267"/>
      <c r="I23" s="267"/>
      <c r="J23" s="267"/>
      <c r="K23" s="267"/>
      <c r="L23" s="267"/>
      <c r="M23" s="267"/>
      <c r="N23" s="267"/>
      <c r="O23" s="267"/>
      <c r="P23" s="267"/>
      <c r="Q23" s="267"/>
      <c r="AN23" s="369"/>
      <c r="AO23" s="371"/>
      <c r="AP23" s="371"/>
      <c r="AQ23" s="371"/>
      <c r="AR23" s="371"/>
      <c r="AS23" s="371"/>
      <c r="AT23" s="371"/>
      <c r="AU23" s="373"/>
      <c r="AV23" s="369"/>
      <c r="AW23" s="371"/>
      <c r="AX23" s="373"/>
    </row>
    <row r="24" spans="1:50" ht="45" x14ac:dyDescent="0.25">
      <c r="A24" s="266"/>
      <c r="D24" s="131" t="s">
        <v>432</v>
      </c>
      <c r="E24" s="131" t="s">
        <v>433</v>
      </c>
      <c r="F24" s="131" t="s">
        <v>434</v>
      </c>
      <c r="G24" s="266"/>
      <c r="H24" s="386"/>
      <c r="I24" s="386"/>
      <c r="J24" s="386"/>
      <c r="K24" s="386"/>
      <c r="O24" s="264" t="s">
        <v>435</v>
      </c>
      <c r="P24" s="294" t="s">
        <v>436</v>
      </c>
      <c r="Q24" t="s">
        <v>437</v>
      </c>
      <c r="AM24" s="279" t="s">
        <v>438</v>
      </c>
      <c r="AN24" s="368">
        <v>1.2</v>
      </c>
      <c r="AO24" s="370">
        <v>1.3</v>
      </c>
      <c r="AP24" s="370">
        <v>1.2</v>
      </c>
      <c r="AQ24" s="370">
        <v>1.1000000000000001</v>
      </c>
      <c r="AR24" s="370">
        <v>1</v>
      </c>
      <c r="AS24" s="370">
        <v>1</v>
      </c>
      <c r="AT24" s="370">
        <v>0.9</v>
      </c>
      <c r="AU24" s="372">
        <v>0.7</v>
      </c>
      <c r="AV24" s="368">
        <v>0</v>
      </c>
      <c r="AW24" s="370">
        <v>0.1</v>
      </c>
      <c r="AX24" s="372">
        <v>0.2</v>
      </c>
    </row>
    <row r="25" spans="1:50" x14ac:dyDescent="0.25">
      <c r="A25" s="266"/>
      <c r="D25" s="131" t="s">
        <v>439</v>
      </c>
      <c r="E25" s="286">
        <f>B5*J5</f>
        <v>59.499999999999993</v>
      </c>
      <c r="F25" s="286">
        <f>B5*(D5+M5)</f>
        <v>127.5</v>
      </c>
      <c r="G25" s="266"/>
      <c r="H25" s="262"/>
      <c r="I25" s="262"/>
      <c r="J25" s="262"/>
      <c r="K25" s="262"/>
      <c r="L25" s="287" t="s">
        <v>440</v>
      </c>
      <c r="M25" s="283"/>
      <c r="N25" s="283"/>
      <c r="O25" s="283"/>
      <c r="P25" s="284"/>
      <c r="AN25" s="369"/>
      <c r="AO25" s="371"/>
      <c r="AP25" s="371"/>
      <c r="AQ25" s="371"/>
      <c r="AR25" s="371"/>
      <c r="AS25" s="371"/>
      <c r="AT25" s="371"/>
      <c r="AU25" s="373"/>
      <c r="AV25" s="369"/>
      <c r="AW25" s="371"/>
      <c r="AX25" s="373"/>
    </row>
    <row r="26" spans="1:50" ht="33.75" x14ac:dyDescent="0.25">
      <c r="A26" s="266"/>
      <c r="D26" s="131" t="s">
        <v>441</v>
      </c>
      <c r="E26" s="286">
        <f>MIN(B12,B9,B11)*J10</f>
        <v>56.699999999999996</v>
      </c>
      <c r="F26" s="286">
        <f>MAX(B12,B9,B11)*(D9+M9)</f>
        <v>180</v>
      </c>
      <c r="G26" s="266"/>
      <c r="H26" s="266"/>
      <c r="I26" s="266"/>
      <c r="J26" s="266"/>
      <c r="K26" s="266"/>
      <c r="L26" s="264"/>
      <c r="M26" s="264" t="s">
        <v>442</v>
      </c>
      <c r="N26" s="264" t="s">
        <v>443</v>
      </c>
      <c r="O26" s="271" t="s">
        <v>444</v>
      </c>
      <c r="P26" s="285"/>
      <c r="AM26" s="279" t="s">
        <v>445</v>
      </c>
      <c r="AN26" s="368">
        <v>1.1000000000000001</v>
      </c>
      <c r="AO26" s="370">
        <v>1.2</v>
      </c>
      <c r="AP26" s="370">
        <v>1.1000000000000001</v>
      </c>
      <c r="AQ26" s="370">
        <v>1</v>
      </c>
      <c r="AR26" s="370">
        <v>1</v>
      </c>
      <c r="AS26" s="370">
        <v>1</v>
      </c>
      <c r="AT26" s="370">
        <v>1.1000000000000001</v>
      </c>
      <c r="AU26" s="372">
        <v>0.9</v>
      </c>
      <c r="AV26" s="368">
        <v>0</v>
      </c>
      <c r="AW26" s="370">
        <v>0.1</v>
      </c>
      <c r="AX26" s="372">
        <v>0.2</v>
      </c>
    </row>
    <row r="27" spans="1:50" ht="45" x14ac:dyDescent="0.25">
      <c r="A27" s="266"/>
      <c r="D27" s="131" t="s">
        <v>446</v>
      </c>
      <c r="E27" s="286">
        <f>MIN(B7,B8,B10)*J10</f>
        <v>51.8</v>
      </c>
      <c r="F27" s="286">
        <f>MAX(B7,B8,B10)*(D7+M7)</f>
        <v>171</v>
      </c>
      <c r="G27" s="266"/>
      <c r="H27" s="266"/>
      <c r="I27" s="266"/>
      <c r="J27" s="266"/>
      <c r="K27" s="266"/>
      <c r="L27" s="264" t="s">
        <v>447</v>
      </c>
      <c r="M27" s="264">
        <v>70</v>
      </c>
      <c r="N27" s="264">
        <v>70</v>
      </c>
      <c r="O27" s="277">
        <f>0.85*N27</f>
        <v>59.5</v>
      </c>
      <c r="P27" s="277"/>
      <c r="AN27" s="369"/>
      <c r="AO27" s="371"/>
      <c r="AP27" s="371"/>
      <c r="AQ27" s="371"/>
      <c r="AR27" s="371"/>
      <c r="AS27" s="371"/>
      <c r="AT27" s="371"/>
      <c r="AU27" s="373"/>
      <c r="AV27" s="369"/>
      <c r="AW27" s="371"/>
      <c r="AX27" s="373"/>
    </row>
    <row r="28" spans="1:50" ht="20.100000000000001" customHeight="1" x14ac:dyDescent="0.25">
      <c r="A28" s="266"/>
      <c r="D28" s="266"/>
      <c r="E28" s="266"/>
      <c r="F28" s="266"/>
      <c r="G28" s="266"/>
      <c r="H28" s="266"/>
      <c r="I28" s="266"/>
      <c r="J28" s="266"/>
      <c r="K28" s="266"/>
      <c r="L28" s="264" t="s">
        <v>448</v>
      </c>
      <c r="M28" s="264">
        <v>110</v>
      </c>
      <c r="N28" s="264">
        <v>110</v>
      </c>
      <c r="O28" s="277">
        <f t="shared" ref="O28:O32" si="1">0.85*N28</f>
        <v>93.5</v>
      </c>
      <c r="P28" s="277"/>
      <c r="AM28" s="279" t="s">
        <v>449</v>
      </c>
      <c r="AN28" s="368">
        <v>1.2</v>
      </c>
      <c r="AO28" s="370">
        <v>1.4</v>
      </c>
      <c r="AP28" s="370">
        <v>1.2</v>
      </c>
      <c r="AQ28" s="370">
        <v>1.1000000000000001</v>
      </c>
      <c r="AR28" s="370">
        <v>1</v>
      </c>
      <c r="AS28" s="370">
        <v>1</v>
      </c>
      <c r="AT28" s="370">
        <v>0.9</v>
      </c>
      <c r="AU28" s="372">
        <v>0.7</v>
      </c>
      <c r="AV28" s="368">
        <v>0</v>
      </c>
      <c r="AW28" s="370">
        <v>0.1</v>
      </c>
      <c r="AX28" s="372">
        <v>0.2</v>
      </c>
    </row>
    <row r="29" spans="1:50" x14ac:dyDescent="0.25">
      <c r="A29" s="266"/>
      <c r="D29" s="266"/>
      <c r="E29" s="266"/>
      <c r="F29" s="266"/>
      <c r="G29" s="266"/>
      <c r="H29" s="266"/>
      <c r="I29" s="266"/>
      <c r="J29" s="266"/>
      <c r="K29" s="266"/>
      <c r="L29" s="264" t="s">
        <v>450</v>
      </c>
      <c r="M29" s="264">
        <v>180</v>
      </c>
      <c r="N29" s="264">
        <v>180</v>
      </c>
      <c r="O29" s="277">
        <f t="shared" si="1"/>
        <v>153</v>
      </c>
      <c r="P29" s="296">
        <v>0.56000000000000005</v>
      </c>
      <c r="Q29" s="270">
        <f>O29*P29</f>
        <v>85.68</v>
      </c>
      <c r="AN29" s="369"/>
      <c r="AO29" s="371"/>
      <c r="AP29" s="371"/>
      <c r="AQ29" s="371"/>
      <c r="AR29" s="371"/>
      <c r="AS29" s="371"/>
      <c r="AT29" s="371"/>
      <c r="AU29" s="373"/>
      <c r="AV29" s="369"/>
      <c r="AW29" s="371"/>
      <c r="AX29" s="373"/>
    </row>
    <row r="30" spans="1:50" x14ac:dyDescent="0.25">
      <c r="A30" s="266"/>
      <c r="D30" s="266"/>
      <c r="E30" s="266"/>
      <c r="F30" s="266"/>
      <c r="G30" s="266"/>
      <c r="H30" s="266"/>
      <c r="I30" s="266"/>
      <c r="J30" s="266"/>
      <c r="K30" s="266"/>
      <c r="L30" s="264" t="s">
        <v>451</v>
      </c>
      <c r="M30" s="264">
        <v>250</v>
      </c>
      <c r="N30" s="264">
        <v>250</v>
      </c>
      <c r="O30" s="277">
        <f t="shared" si="1"/>
        <v>212.5</v>
      </c>
      <c r="P30" s="277"/>
      <c r="AM30" s="279" t="s">
        <v>452</v>
      </c>
      <c r="AN30" s="368">
        <v>1.2</v>
      </c>
      <c r="AO30" s="370">
        <v>1.3</v>
      </c>
      <c r="AP30" s="370">
        <v>1.2</v>
      </c>
      <c r="AQ30" s="370">
        <v>1.1000000000000001</v>
      </c>
      <c r="AR30" s="370">
        <v>1</v>
      </c>
      <c r="AS30" s="370">
        <v>1</v>
      </c>
      <c r="AT30" s="370">
        <v>1.1000000000000001</v>
      </c>
      <c r="AU30" s="372">
        <v>0.9</v>
      </c>
      <c r="AV30" s="368">
        <v>0</v>
      </c>
      <c r="AW30" s="370">
        <v>0.1</v>
      </c>
      <c r="AX30" s="372">
        <v>0.2</v>
      </c>
    </row>
    <row r="31" spans="1:50" ht="45" x14ac:dyDescent="0.25">
      <c r="A31" s="266"/>
      <c r="D31" s="131" t="s">
        <v>432</v>
      </c>
      <c r="E31" s="131" t="s">
        <v>439</v>
      </c>
      <c r="F31" s="131" t="s">
        <v>441</v>
      </c>
      <c r="G31" s="131" t="s">
        <v>446</v>
      </c>
      <c r="H31" s="266"/>
      <c r="I31" s="266"/>
      <c r="J31" s="266"/>
      <c r="K31" s="266"/>
      <c r="L31" s="264" t="s">
        <v>166</v>
      </c>
      <c r="M31" s="264">
        <v>330</v>
      </c>
      <c r="N31" s="264">
        <v>330</v>
      </c>
      <c r="O31" s="277">
        <f t="shared" si="1"/>
        <v>280.5</v>
      </c>
      <c r="P31" s="277"/>
      <c r="AN31" s="369"/>
      <c r="AO31" s="371"/>
      <c r="AP31" s="371"/>
      <c r="AQ31" s="371"/>
      <c r="AR31" s="371"/>
      <c r="AS31" s="371"/>
      <c r="AT31" s="371"/>
      <c r="AU31" s="373"/>
      <c r="AV31" s="369"/>
      <c r="AW31" s="371"/>
      <c r="AX31" s="373"/>
    </row>
    <row r="32" spans="1:50" ht="33.75" x14ac:dyDescent="0.25">
      <c r="A32" s="266"/>
      <c r="D32" s="131" t="s">
        <v>453</v>
      </c>
      <c r="E32" s="286">
        <f>B5*J5</f>
        <v>59.499999999999993</v>
      </c>
      <c r="F32" s="286">
        <f>MIN(B12,B9,B11)*J10</f>
        <v>56.699999999999996</v>
      </c>
      <c r="G32" s="286">
        <f>MIN(B7,B8,B10)*J10</f>
        <v>51.8</v>
      </c>
      <c r="H32" s="266"/>
      <c r="I32" s="266"/>
      <c r="J32" s="266"/>
      <c r="K32" s="266"/>
      <c r="L32" s="264" t="s">
        <v>454</v>
      </c>
      <c r="M32" s="264">
        <v>420</v>
      </c>
      <c r="N32" s="264">
        <v>420</v>
      </c>
      <c r="O32" s="277">
        <f t="shared" si="1"/>
        <v>357</v>
      </c>
      <c r="P32" s="277"/>
      <c r="AM32" t="s">
        <v>455</v>
      </c>
      <c r="AN32" s="368">
        <v>1</v>
      </c>
      <c r="AO32" s="370">
        <v>1.1000000000000001</v>
      </c>
      <c r="AP32" s="370">
        <v>1</v>
      </c>
      <c r="AQ32" s="370">
        <v>1</v>
      </c>
      <c r="AR32" s="370">
        <v>1</v>
      </c>
      <c r="AS32" s="370">
        <v>0.9</v>
      </c>
      <c r="AT32" s="370">
        <v>0.9</v>
      </c>
      <c r="AU32" s="372">
        <v>0.9</v>
      </c>
      <c r="AV32" s="368">
        <v>0</v>
      </c>
      <c r="AW32" s="370">
        <v>0.1</v>
      </c>
      <c r="AX32" s="372">
        <v>0.2</v>
      </c>
    </row>
    <row r="33" spans="1:50" x14ac:dyDescent="0.25">
      <c r="A33" s="266"/>
      <c r="B33" s="266"/>
      <c r="C33" s="266"/>
      <c r="D33" s="266"/>
      <c r="E33" s="266"/>
      <c r="F33" s="266"/>
      <c r="G33" s="266"/>
      <c r="H33" s="266"/>
      <c r="I33" s="266"/>
      <c r="J33" s="266"/>
      <c r="K33" s="266"/>
      <c r="L33" s="264" t="s">
        <v>456</v>
      </c>
      <c r="M33" s="264" t="s">
        <v>457</v>
      </c>
      <c r="N33" s="264" t="s">
        <v>457</v>
      </c>
      <c r="O33" s="264" t="s">
        <v>458</v>
      </c>
      <c r="P33" s="264"/>
      <c r="AN33" s="369"/>
      <c r="AO33" s="371"/>
      <c r="AP33" s="371"/>
      <c r="AQ33" s="371"/>
      <c r="AR33" s="371"/>
      <c r="AS33" s="371"/>
      <c r="AT33" s="371"/>
      <c r="AU33" s="373"/>
      <c r="AV33" s="369"/>
      <c r="AW33" s="371"/>
      <c r="AX33" s="373"/>
    </row>
    <row r="34" spans="1:50" x14ac:dyDescent="0.25">
      <c r="A34" s="266"/>
      <c r="B34" s="266"/>
      <c r="C34" s="266"/>
      <c r="D34" s="266"/>
      <c r="E34" s="266"/>
      <c r="F34" s="266"/>
      <c r="G34" s="266"/>
      <c r="H34" s="266"/>
      <c r="I34" s="266"/>
      <c r="J34" s="266"/>
      <c r="K34" s="266"/>
      <c r="L34" s="266"/>
      <c r="M34" s="266"/>
      <c r="N34" s="266"/>
      <c r="O34" s="266"/>
      <c r="P34" s="266"/>
      <c r="AM34" t="s">
        <v>459</v>
      </c>
      <c r="AN34" s="368">
        <v>0.9</v>
      </c>
      <c r="AO34" s="370">
        <v>1</v>
      </c>
      <c r="AP34" s="370">
        <v>1</v>
      </c>
      <c r="AQ34" s="370">
        <v>1</v>
      </c>
      <c r="AR34" s="370">
        <v>1</v>
      </c>
      <c r="AS34" s="370">
        <v>1</v>
      </c>
      <c r="AT34" s="370">
        <v>1.1000000000000001</v>
      </c>
      <c r="AU34" s="372">
        <v>1.1000000000000001</v>
      </c>
      <c r="AV34" s="368">
        <v>0</v>
      </c>
      <c r="AW34" s="370">
        <v>0</v>
      </c>
      <c r="AX34" s="372">
        <v>0</v>
      </c>
    </row>
    <row r="35" spans="1:50" x14ac:dyDescent="0.25">
      <c r="A35" s="266"/>
      <c r="B35" s="266"/>
      <c r="C35" s="266"/>
      <c r="D35" s="266"/>
      <c r="E35" s="266"/>
      <c r="F35" s="266"/>
      <c r="G35" s="266"/>
      <c r="H35" s="266"/>
      <c r="I35" s="266"/>
      <c r="J35" s="266"/>
      <c r="K35" s="266"/>
      <c r="L35" s="266"/>
      <c r="M35" s="266"/>
      <c r="N35" s="266"/>
      <c r="O35" s="266"/>
      <c r="P35" s="266"/>
      <c r="AN35" s="369"/>
      <c r="AO35" s="371"/>
      <c r="AP35" s="371"/>
      <c r="AQ35" s="371"/>
      <c r="AR35" s="371"/>
      <c r="AS35" s="371"/>
      <c r="AT35" s="371"/>
      <c r="AU35" s="373"/>
      <c r="AV35" s="369"/>
      <c r="AW35" s="371"/>
      <c r="AX35" s="373"/>
    </row>
    <row r="36" spans="1:50" x14ac:dyDescent="0.25">
      <c r="A36" s="266"/>
      <c r="B36" s="266"/>
      <c r="C36" s="266"/>
      <c r="D36" s="266"/>
      <c r="E36" s="266"/>
      <c r="F36" s="266"/>
      <c r="G36" s="266"/>
      <c r="H36" s="266"/>
      <c r="I36" s="266"/>
      <c r="J36" s="266"/>
      <c r="K36" s="266"/>
      <c r="L36" s="266"/>
      <c r="M36" s="266"/>
      <c r="N36" s="266"/>
      <c r="O36" s="266"/>
      <c r="P36" s="266"/>
      <c r="AM36" t="s">
        <v>460</v>
      </c>
      <c r="AN36" s="368">
        <v>1.2</v>
      </c>
      <c r="AO36" s="370">
        <v>1.5</v>
      </c>
      <c r="AP36" s="370">
        <v>1.2</v>
      </c>
      <c r="AQ36" s="370">
        <v>1.1000000000000001</v>
      </c>
      <c r="AR36" s="370">
        <v>1</v>
      </c>
      <c r="AS36" s="370">
        <v>0.9</v>
      </c>
      <c r="AT36" s="370">
        <v>0.8</v>
      </c>
      <c r="AU36" s="372">
        <v>0.7</v>
      </c>
      <c r="AV36" s="368">
        <v>0</v>
      </c>
      <c r="AW36" s="370">
        <v>0.4</v>
      </c>
      <c r="AX36" s="372">
        <v>0.8</v>
      </c>
    </row>
    <row r="37" spans="1:50" x14ac:dyDescent="0.25">
      <c r="A37" s="266"/>
      <c r="B37" s="266"/>
      <c r="C37" s="266"/>
      <c r="D37" s="266"/>
      <c r="E37" s="266"/>
      <c r="F37" s="266"/>
      <c r="G37" s="266"/>
      <c r="H37" s="266"/>
      <c r="I37" s="266"/>
      <c r="J37" s="266"/>
      <c r="K37" s="266"/>
      <c r="L37" s="266"/>
      <c r="M37" s="266"/>
      <c r="N37" s="266"/>
      <c r="O37" s="266"/>
      <c r="P37" s="266"/>
      <c r="AN37" s="369"/>
      <c r="AO37" s="371"/>
      <c r="AP37" s="371"/>
      <c r="AQ37" s="371"/>
      <c r="AR37" s="371"/>
      <c r="AS37" s="371"/>
      <c r="AT37" s="371"/>
      <c r="AU37" s="373"/>
      <c r="AV37" s="369"/>
      <c r="AW37" s="371"/>
      <c r="AX37" s="373"/>
    </row>
    <row r="38" spans="1:50" x14ac:dyDescent="0.25">
      <c r="A38" s="266"/>
      <c r="B38" s="266"/>
      <c r="C38" s="266"/>
      <c r="D38" s="266"/>
      <c r="E38" s="266"/>
      <c r="F38" s="266"/>
      <c r="G38" s="266"/>
      <c r="H38" s="266"/>
      <c r="I38" s="266"/>
      <c r="J38" s="266"/>
      <c r="K38" s="266"/>
      <c r="L38" s="266"/>
      <c r="M38" s="266"/>
      <c r="N38" s="266"/>
      <c r="O38" s="266"/>
      <c r="P38" s="266"/>
      <c r="AM38" t="s">
        <v>461</v>
      </c>
      <c r="AN38" s="368">
        <v>1.1000000000000001</v>
      </c>
      <c r="AO38" s="370">
        <v>1.4</v>
      </c>
      <c r="AP38" s="370">
        <v>1.2</v>
      </c>
      <c r="AQ38" s="370">
        <v>1</v>
      </c>
      <c r="AR38" s="370">
        <v>1</v>
      </c>
      <c r="AS38" s="370">
        <v>1</v>
      </c>
      <c r="AT38" s="370">
        <v>1.2</v>
      </c>
      <c r="AU38" s="372">
        <v>1.1000000000000001</v>
      </c>
      <c r="AV38" s="368">
        <v>0</v>
      </c>
      <c r="AW38" s="370">
        <v>0.2</v>
      </c>
      <c r="AX38" s="372">
        <v>0.5</v>
      </c>
    </row>
    <row r="39" spans="1:50" x14ac:dyDescent="0.25">
      <c r="A39" s="266"/>
      <c r="B39" s="266"/>
      <c r="C39" s="266"/>
      <c r="D39" s="266"/>
      <c r="E39" s="266"/>
      <c r="F39" s="266"/>
      <c r="G39" s="266"/>
      <c r="H39" s="266"/>
      <c r="I39" s="266"/>
      <c r="J39" s="266"/>
      <c r="K39" s="266"/>
      <c r="L39" s="266"/>
      <c r="M39" s="266"/>
      <c r="N39" s="266"/>
      <c r="O39" s="266"/>
      <c r="P39" s="266"/>
      <c r="AN39" s="369"/>
      <c r="AO39" s="371"/>
      <c r="AP39" s="371"/>
      <c r="AQ39" s="371"/>
      <c r="AR39" s="371"/>
      <c r="AS39" s="371"/>
      <c r="AT39" s="371"/>
      <c r="AU39" s="373"/>
      <c r="AV39" s="369"/>
      <c r="AW39" s="371"/>
      <c r="AX39" s="373"/>
    </row>
    <row r="40" spans="1:50" x14ac:dyDescent="0.25">
      <c r="A40" s="266"/>
      <c r="B40" s="266"/>
      <c r="C40" s="266"/>
      <c r="D40" s="266"/>
      <c r="E40" s="266"/>
      <c r="F40" s="266"/>
      <c r="G40" s="266"/>
      <c r="H40" s="266"/>
      <c r="I40" s="266"/>
      <c r="J40" s="266"/>
      <c r="K40" s="266"/>
      <c r="L40" s="266"/>
      <c r="M40" s="266"/>
      <c r="N40" s="266"/>
      <c r="O40" s="266"/>
      <c r="P40" s="266"/>
      <c r="AM40" t="s">
        <v>462</v>
      </c>
      <c r="AN40" s="368">
        <v>1.1000000000000001</v>
      </c>
      <c r="AO40" s="370">
        <v>1.3</v>
      </c>
      <c r="AP40" s="370">
        <v>1.2</v>
      </c>
      <c r="AQ40" s="370">
        <v>1.1000000000000001</v>
      </c>
      <c r="AR40" s="370">
        <v>1</v>
      </c>
      <c r="AS40" s="370">
        <v>1</v>
      </c>
      <c r="AT40" s="370">
        <v>0.9</v>
      </c>
      <c r="AU40" s="372">
        <v>0.8</v>
      </c>
      <c r="AV40" s="368">
        <v>0</v>
      </c>
      <c r="AW40" s="370">
        <v>0.3</v>
      </c>
      <c r="AX40" s="372">
        <v>0.5</v>
      </c>
    </row>
    <row r="41" spans="1:50" x14ac:dyDescent="0.25">
      <c r="A41" s="266"/>
      <c r="B41" s="266"/>
      <c r="C41" s="266"/>
      <c r="D41" s="266"/>
      <c r="E41" s="266"/>
      <c r="F41" s="266"/>
      <c r="G41" s="266"/>
      <c r="H41" s="266"/>
      <c r="I41" s="266"/>
      <c r="J41" s="266"/>
      <c r="K41" s="266"/>
      <c r="L41" s="266"/>
      <c r="M41" s="266"/>
      <c r="N41" s="266"/>
      <c r="O41" s="266"/>
      <c r="P41" s="266"/>
      <c r="AN41" s="369"/>
      <c r="AO41" s="371"/>
      <c r="AP41" s="371"/>
      <c r="AQ41" s="371"/>
      <c r="AR41" s="371"/>
      <c r="AS41" s="371"/>
      <c r="AT41" s="371"/>
      <c r="AU41" s="373"/>
      <c r="AV41" s="369"/>
      <c r="AW41" s="371"/>
      <c r="AX41" s="373"/>
    </row>
    <row r="42" spans="1:50" x14ac:dyDescent="0.25">
      <c r="A42" s="266"/>
      <c r="B42" s="266"/>
      <c r="C42" s="266"/>
      <c r="D42" s="266"/>
      <c r="E42" s="266"/>
      <c r="F42" s="266"/>
      <c r="G42" s="266"/>
      <c r="H42" s="266"/>
      <c r="I42" s="266"/>
      <c r="J42" s="266"/>
      <c r="K42" s="266"/>
      <c r="L42" s="266"/>
      <c r="M42" s="266"/>
      <c r="N42" s="266"/>
      <c r="O42" s="266"/>
      <c r="P42" s="266"/>
      <c r="AM42" t="s">
        <v>463</v>
      </c>
      <c r="AN42" s="368">
        <v>1</v>
      </c>
      <c r="AO42" s="370">
        <v>1.2</v>
      </c>
      <c r="AP42" s="370">
        <v>1.2</v>
      </c>
      <c r="AQ42" s="370">
        <v>1</v>
      </c>
      <c r="AR42" s="370">
        <v>1</v>
      </c>
      <c r="AS42" s="370">
        <v>1</v>
      </c>
      <c r="AT42" s="370">
        <v>1.1000000000000001</v>
      </c>
      <c r="AU42" s="372">
        <v>1</v>
      </c>
      <c r="AV42" s="368">
        <v>0</v>
      </c>
      <c r="AW42" s="370">
        <v>0.1</v>
      </c>
      <c r="AX42" s="372">
        <v>0.3</v>
      </c>
    </row>
    <row r="43" spans="1:50" x14ac:dyDescent="0.25">
      <c r="A43" s="266"/>
      <c r="B43" s="266"/>
      <c r="C43" s="266"/>
      <c r="D43" s="266"/>
      <c r="E43" s="266"/>
      <c r="F43" s="266"/>
      <c r="G43" s="266"/>
      <c r="H43" s="266"/>
      <c r="I43" s="266"/>
      <c r="J43" s="266"/>
      <c r="K43" s="266"/>
      <c r="L43" s="266"/>
      <c r="M43" s="266"/>
      <c r="N43" s="266"/>
      <c r="O43" s="266"/>
      <c r="P43" s="266"/>
      <c r="AN43" s="369"/>
      <c r="AO43" s="371"/>
      <c r="AP43" s="371"/>
      <c r="AQ43" s="371"/>
      <c r="AR43" s="371"/>
      <c r="AS43" s="371"/>
      <c r="AT43" s="371"/>
      <c r="AU43" s="373"/>
      <c r="AV43" s="369"/>
      <c r="AW43" s="371"/>
      <c r="AX43" s="373"/>
    </row>
    <row r="44" spans="1:50" x14ac:dyDescent="0.25">
      <c r="A44" s="266"/>
      <c r="B44" s="266"/>
      <c r="C44" s="266"/>
      <c r="D44" s="266"/>
      <c r="E44" s="266"/>
      <c r="F44" s="266"/>
      <c r="G44" s="266"/>
      <c r="H44" s="266"/>
      <c r="I44" s="266"/>
      <c r="J44" s="266"/>
      <c r="K44" s="266"/>
      <c r="L44" s="266"/>
      <c r="M44" s="266"/>
      <c r="N44" s="266"/>
      <c r="O44" s="266"/>
      <c r="P44" s="266"/>
      <c r="AM44" t="s">
        <v>464</v>
      </c>
      <c r="AN44" s="368">
        <v>1.1000000000000001</v>
      </c>
      <c r="AO44" s="370">
        <v>1.2</v>
      </c>
      <c r="AP44" s="370">
        <v>1.1000000000000001</v>
      </c>
      <c r="AQ44" s="370">
        <v>1.1000000000000001</v>
      </c>
      <c r="AR44" s="370">
        <v>1</v>
      </c>
      <c r="AS44" s="370">
        <v>1</v>
      </c>
      <c r="AT44" s="370">
        <v>1</v>
      </c>
      <c r="AU44" s="372">
        <v>0.9</v>
      </c>
      <c r="AV44" s="368">
        <v>0</v>
      </c>
      <c r="AW44" s="370">
        <v>0.1</v>
      </c>
      <c r="AX44" s="372">
        <v>0.3</v>
      </c>
    </row>
    <row r="45" spans="1:50" x14ac:dyDescent="0.25">
      <c r="A45" s="266"/>
      <c r="B45" s="266"/>
      <c r="C45" s="266"/>
      <c r="D45" s="266"/>
      <c r="E45" s="266"/>
      <c r="F45" s="266"/>
      <c r="G45" s="266"/>
      <c r="H45" s="266"/>
      <c r="I45" s="266"/>
      <c r="J45" s="266"/>
      <c r="K45" s="266"/>
      <c r="L45" s="266"/>
      <c r="M45" s="266"/>
      <c r="N45" s="266"/>
      <c r="O45" s="266"/>
      <c r="P45" s="266"/>
      <c r="AN45" s="369"/>
      <c r="AO45" s="371"/>
      <c r="AP45" s="371"/>
      <c r="AQ45" s="371"/>
      <c r="AR45" s="371"/>
      <c r="AS45" s="371"/>
      <c r="AT45" s="371"/>
      <c r="AU45" s="373"/>
      <c r="AV45" s="369"/>
      <c r="AW45" s="371"/>
      <c r="AX45" s="373"/>
    </row>
    <row r="46" spans="1:50" x14ac:dyDescent="0.25">
      <c r="A46" s="266"/>
      <c r="B46" s="266"/>
      <c r="C46" s="266"/>
      <c r="D46" s="266"/>
      <c r="E46" s="266"/>
      <c r="F46" s="266"/>
      <c r="G46" s="266"/>
      <c r="H46" s="266"/>
      <c r="I46" s="266"/>
      <c r="J46" s="266"/>
      <c r="K46" s="266"/>
      <c r="L46" s="266"/>
      <c r="M46" s="266"/>
      <c r="N46" s="266"/>
      <c r="O46" s="266"/>
      <c r="P46" s="266"/>
      <c r="AM46" t="s">
        <v>465</v>
      </c>
      <c r="AN46" s="368">
        <v>1</v>
      </c>
      <c r="AO46" s="370">
        <v>1.1000000000000001</v>
      </c>
      <c r="AP46" s="370">
        <v>1.1000000000000001</v>
      </c>
      <c r="AQ46" s="370">
        <v>1</v>
      </c>
      <c r="AR46" s="370">
        <v>1</v>
      </c>
      <c r="AS46" s="370">
        <v>1</v>
      </c>
      <c r="AT46" s="370">
        <v>1.1000000000000001</v>
      </c>
      <c r="AU46" s="372">
        <v>1</v>
      </c>
      <c r="AV46" s="368">
        <v>0</v>
      </c>
      <c r="AW46" s="370">
        <v>0.1</v>
      </c>
      <c r="AX46" s="372">
        <v>0.2</v>
      </c>
    </row>
    <row r="47" spans="1:50" x14ac:dyDescent="0.25">
      <c r="A47" s="266"/>
      <c r="B47" s="266"/>
      <c r="C47" s="266"/>
      <c r="D47" s="266"/>
      <c r="E47" s="266"/>
      <c r="F47" s="266"/>
      <c r="G47" s="266"/>
      <c r="H47" s="266"/>
      <c r="I47" s="266"/>
      <c r="J47" s="266"/>
      <c r="K47" s="266"/>
      <c r="L47" s="266"/>
      <c r="M47" s="266"/>
      <c r="N47" s="266"/>
      <c r="O47" s="266"/>
      <c r="P47" s="266"/>
      <c r="AN47" s="369"/>
      <c r="AO47" s="371"/>
      <c r="AP47" s="371"/>
      <c r="AQ47" s="371"/>
      <c r="AR47" s="371"/>
      <c r="AS47" s="371"/>
      <c r="AT47" s="371"/>
      <c r="AU47" s="373"/>
      <c r="AV47" s="369"/>
      <c r="AW47" s="371"/>
      <c r="AX47" s="373"/>
    </row>
    <row r="48" spans="1:50" x14ac:dyDescent="0.25">
      <c r="A48" s="266"/>
      <c r="B48" s="266"/>
      <c r="C48" s="266"/>
      <c r="D48" s="266"/>
      <c r="E48" s="266"/>
      <c r="F48" s="266"/>
      <c r="G48" s="266"/>
      <c r="H48" s="266"/>
      <c r="I48" s="266"/>
      <c r="J48" s="266"/>
      <c r="K48" s="266"/>
      <c r="L48" s="266"/>
      <c r="M48" s="266"/>
      <c r="N48" s="266"/>
      <c r="O48" s="266"/>
      <c r="P48" s="266"/>
    </row>
    <row r="49" spans="1:50" x14ac:dyDescent="0.25">
      <c r="A49" s="266"/>
      <c r="B49" s="266"/>
      <c r="C49" s="266"/>
      <c r="D49" s="266"/>
      <c r="E49" s="266"/>
      <c r="F49" s="266"/>
      <c r="G49" s="266"/>
      <c r="H49" s="266"/>
      <c r="I49" s="266"/>
      <c r="J49" s="266"/>
      <c r="K49" s="266"/>
      <c r="L49" s="266"/>
      <c r="M49" s="266"/>
      <c r="N49" s="266" t="e">
        <f>VLOOKUP(#REF!,A5:M13,COLUMN(C4),FALSE)</f>
        <v>#REF!</v>
      </c>
      <c r="O49" s="266"/>
      <c r="P49" s="266">
        <f>HLOOKUP('Tableau 2 besoins'!Q1,C2:M3,2,FALSE)</f>
        <v>4</v>
      </c>
    </row>
    <row r="50" spans="1:50" x14ac:dyDescent="0.25">
      <c r="A50" s="266"/>
      <c r="B50" s="266"/>
      <c r="C50" s="266"/>
      <c r="D50" s="266"/>
      <c r="E50" s="266"/>
      <c r="F50" s="266"/>
      <c r="G50" s="266"/>
      <c r="H50" s="266"/>
      <c r="I50" s="266"/>
      <c r="J50" s="266"/>
      <c r="K50" s="266"/>
      <c r="L50" s="266"/>
      <c r="M50" s="266"/>
      <c r="N50" s="266"/>
      <c r="O50" s="266"/>
      <c r="P50" s="266"/>
      <c r="AN50" s="281">
        <f t="shared" ref="AN50:AX50" si="2">AVERAGE(AN8:AN47)</f>
        <v>1.088888888888889</v>
      </c>
      <c r="AO50" s="281">
        <f t="shared" si="2"/>
        <v>1.25</v>
      </c>
      <c r="AP50" s="281">
        <f t="shared" si="2"/>
        <v>1.1499999999999999</v>
      </c>
      <c r="AQ50" s="281">
        <f t="shared" si="2"/>
        <v>1.0499999999999998</v>
      </c>
      <c r="AR50" s="281">
        <f t="shared" si="2"/>
        <v>1</v>
      </c>
      <c r="AS50" s="281">
        <f t="shared" si="2"/>
        <v>0.98888888888888893</v>
      </c>
      <c r="AT50" s="281">
        <f t="shared" si="2"/>
        <v>1.0166666666666668</v>
      </c>
      <c r="AU50" s="281">
        <f t="shared" si="2"/>
        <v>0.89444444444444449</v>
      </c>
      <c r="AV50" s="281">
        <f t="shared" si="2"/>
        <v>0</v>
      </c>
      <c r="AW50" s="281">
        <f t="shared" si="2"/>
        <v>0.13333333333333336</v>
      </c>
      <c r="AX50" s="281">
        <f t="shared" si="2"/>
        <v>0.27777777777777779</v>
      </c>
    </row>
    <row r="51" spans="1:50" x14ac:dyDescent="0.25">
      <c r="A51" s="266"/>
      <c r="B51" s="266"/>
      <c r="C51" s="266"/>
      <c r="D51" s="266"/>
      <c r="E51" s="266"/>
      <c r="F51" s="266"/>
      <c r="G51" s="266"/>
      <c r="H51" s="266"/>
      <c r="I51" s="266"/>
      <c r="J51" s="266"/>
      <c r="K51" s="266"/>
      <c r="L51" s="266"/>
      <c r="M51" s="266"/>
      <c r="N51" s="266"/>
      <c r="O51" s="266"/>
      <c r="P51" s="266"/>
    </row>
    <row r="52" spans="1:50" x14ac:dyDescent="0.25">
      <c r="A52" s="266"/>
      <c r="B52" s="266"/>
      <c r="C52" s="266"/>
      <c r="D52" s="266"/>
      <c r="E52" s="266"/>
      <c r="F52" s="266"/>
      <c r="G52" s="266"/>
      <c r="H52" s="266"/>
      <c r="I52" s="266"/>
      <c r="J52" s="266"/>
      <c r="K52" s="266"/>
      <c r="L52" s="266"/>
      <c r="M52" s="266"/>
      <c r="N52" s="266"/>
      <c r="O52" s="266"/>
      <c r="P52" s="266"/>
    </row>
    <row r="53" spans="1:50" x14ac:dyDescent="0.25">
      <c r="A53" s="266"/>
      <c r="B53" s="266"/>
      <c r="C53" s="266"/>
      <c r="D53" s="266"/>
      <c r="E53" s="266"/>
      <c r="F53" s="266"/>
      <c r="G53" s="266"/>
      <c r="H53" s="266"/>
    </row>
    <row r="54" spans="1:50" x14ac:dyDescent="0.25">
      <c r="A54" s="266"/>
      <c r="B54" s="266"/>
      <c r="C54" s="266"/>
      <c r="D54" s="266"/>
      <c r="E54" s="266"/>
      <c r="F54" s="266"/>
      <c r="G54" s="266"/>
      <c r="H54" s="266"/>
    </row>
    <row r="55" spans="1:50" x14ac:dyDescent="0.25">
      <c r="A55" s="266"/>
      <c r="B55" s="266"/>
      <c r="C55" s="266"/>
      <c r="D55" s="266"/>
      <c r="E55" s="266"/>
      <c r="F55" s="266"/>
      <c r="G55" s="266"/>
      <c r="H55" s="266"/>
    </row>
    <row r="56" spans="1:50" x14ac:dyDescent="0.25">
      <c r="A56" s="266"/>
      <c r="B56" s="266"/>
      <c r="C56" s="266"/>
      <c r="D56" s="266"/>
      <c r="E56" s="266"/>
      <c r="F56" s="266"/>
      <c r="G56" s="266"/>
      <c r="H56" s="266"/>
    </row>
    <row r="57" spans="1:50" x14ac:dyDescent="0.25">
      <c r="A57" s="266"/>
      <c r="B57" s="266"/>
      <c r="C57" s="266"/>
      <c r="D57" s="266"/>
      <c r="E57" s="266"/>
      <c r="F57" s="266"/>
      <c r="G57" s="266"/>
      <c r="H57" s="266"/>
    </row>
    <row r="58" spans="1:50" x14ac:dyDescent="0.25">
      <c r="A58" s="266"/>
      <c r="B58" s="266"/>
      <c r="C58" s="266"/>
      <c r="D58" s="266"/>
      <c r="E58" s="266"/>
      <c r="F58" s="266"/>
      <c r="G58" s="266"/>
      <c r="H58" s="266"/>
    </row>
    <row r="59" spans="1:50" x14ac:dyDescent="0.25">
      <c r="A59" s="266"/>
      <c r="B59" s="266"/>
      <c r="C59" s="266"/>
      <c r="D59" s="266"/>
      <c r="E59" s="266"/>
      <c r="F59" s="266"/>
      <c r="G59" s="266"/>
      <c r="H59" s="266"/>
    </row>
    <row r="60" spans="1:50" x14ac:dyDescent="0.25">
      <c r="A60" s="266"/>
      <c r="B60" s="266"/>
      <c r="C60" s="266"/>
      <c r="D60" s="266"/>
      <c r="E60" s="266"/>
      <c r="F60" s="266"/>
      <c r="G60" s="266"/>
      <c r="H60" s="266"/>
    </row>
    <row r="61" spans="1:50" x14ac:dyDescent="0.25">
      <c r="A61" s="266"/>
      <c r="B61" s="266"/>
      <c r="C61" s="266"/>
      <c r="D61" s="266"/>
      <c r="E61" s="266"/>
      <c r="F61" s="266"/>
      <c r="G61" s="266"/>
      <c r="H61" s="266"/>
    </row>
    <row r="62" spans="1:50" x14ac:dyDescent="0.25">
      <c r="A62" s="266"/>
      <c r="B62" s="266"/>
      <c r="C62" s="266"/>
      <c r="D62" s="266"/>
      <c r="E62" s="266"/>
      <c r="F62" s="266"/>
      <c r="G62" s="266"/>
      <c r="H62" s="266"/>
    </row>
    <row r="63" spans="1:50" x14ac:dyDescent="0.25">
      <c r="A63" s="266"/>
      <c r="B63" s="266"/>
      <c r="C63" s="266"/>
      <c r="D63" s="266"/>
      <c r="E63" s="266"/>
      <c r="F63" s="266"/>
      <c r="G63" s="266"/>
      <c r="H63" s="266"/>
    </row>
    <row r="64" spans="1:50" x14ac:dyDescent="0.25">
      <c r="A64" s="266"/>
      <c r="B64" s="266"/>
      <c r="C64" s="266"/>
      <c r="D64" s="266"/>
      <c r="E64" s="266"/>
      <c r="F64" s="266"/>
      <c r="G64" s="266"/>
      <c r="H64" s="266"/>
    </row>
    <row r="65" spans="1:23" x14ac:dyDescent="0.25">
      <c r="A65" s="266"/>
      <c r="B65" s="266"/>
      <c r="C65" s="266"/>
      <c r="D65" s="266"/>
      <c r="E65" s="266"/>
      <c r="F65" s="266"/>
      <c r="G65" s="266"/>
      <c r="H65" s="266"/>
    </row>
    <row r="66" spans="1:23" x14ac:dyDescent="0.25">
      <c r="A66" s="266"/>
      <c r="B66" s="266"/>
      <c r="C66" s="266"/>
      <c r="D66" s="266"/>
      <c r="E66" s="266"/>
      <c r="F66" s="266"/>
      <c r="G66" s="266"/>
      <c r="H66" s="266"/>
    </row>
    <row r="67" spans="1:23" x14ac:dyDescent="0.25">
      <c r="A67" s="266"/>
      <c r="B67" s="266"/>
      <c r="C67" s="266"/>
      <c r="D67" s="266"/>
      <c r="E67" s="266"/>
      <c r="F67" s="266"/>
      <c r="G67" s="266"/>
      <c r="H67" s="266"/>
    </row>
    <row r="68" spans="1:23" x14ac:dyDescent="0.25">
      <c r="A68" s="266"/>
      <c r="B68" s="266"/>
      <c r="C68" s="266"/>
      <c r="D68" s="266"/>
      <c r="E68" s="266"/>
      <c r="F68" s="266"/>
      <c r="G68" s="266"/>
      <c r="H68" s="266"/>
    </row>
    <row r="69" spans="1:23" x14ac:dyDescent="0.25">
      <c r="A69" s="266"/>
      <c r="B69" s="266"/>
      <c r="C69" s="266"/>
      <c r="D69" s="266"/>
      <c r="E69" s="266"/>
      <c r="F69" s="266"/>
      <c r="G69" s="266"/>
      <c r="H69" s="266"/>
      <c r="I69" s="266"/>
      <c r="J69" s="266"/>
      <c r="K69" s="266"/>
      <c r="L69" s="266"/>
      <c r="M69" s="266"/>
      <c r="N69" s="266"/>
      <c r="O69" s="266"/>
      <c r="P69" s="266"/>
    </row>
    <row r="70" spans="1:23" x14ac:dyDescent="0.25">
      <c r="A70" s="266"/>
      <c r="B70" s="266"/>
      <c r="C70" s="266"/>
      <c r="D70" s="266"/>
      <c r="E70" s="266"/>
      <c r="F70" s="266"/>
      <c r="G70" s="266"/>
      <c r="H70" s="266"/>
      <c r="I70" s="266"/>
      <c r="J70" s="266"/>
      <c r="K70" s="266"/>
      <c r="L70" s="266"/>
      <c r="M70" s="266"/>
      <c r="N70" s="266"/>
      <c r="O70" s="266"/>
      <c r="P70" s="266"/>
    </row>
    <row r="71" spans="1:23" x14ac:dyDescent="0.25">
      <c r="A71" s="266"/>
      <c r="B71" s="266"/>
      <c r="C71" s="266"/>
      <c r="D71" s="266"/>
      <c r="E71" s="266"/>
      <c r="F71" s="266"/>
      <c r="G71" s="266"/>
      <c r="H71" s="266"/>
      <c r="I71" s="266"/>
      <c r="J71" s="266"/>
      <c r="K71" s="266"/>
      <c r="L71" s="266"/>
      <c r="M71" s="266"/>
      <c r="N71" s="266"/>
      <c r="O71" s="266"/>
      <c r="P71" s="266"/>
    </row>
    <row r="72" spans="1:23" x14ac:dyDescent="0.25">
      <c r="A72" s="266"/>
      <c r="B72" s="266"/>
      <c r="C72" s="266"/>
      <c r="D72" s="266"/>
      <c r="E72" s="266"/>
      <c r="F72" s="266"/>
      <c r="G72" s="266"/>
      <c r="H72" s="266"/>
      <c r="I72" s="266"/>
      <c r="J72" s="266"/>
      <c r="K72" s="266"/>
      <c r="L72" s="266"/>
      <c r="M72" s="266"/>
      <c r="N72" s="266"/>
      <c r="O72" s="266"/>
      <c r="P72" s="266"/>
    </row>
    <row r="73" spans="1:23" x14ac:dyDescent="0.25">
      <c r="A73" s="266"/>
      <c r="B73" s="266"/>
      <c r="C73" s="266"/>
      <c r="D73" s="266"/>
      <c r="E73" s="266"/>
      <c r="F73" s="266"/>
      <c r="G73" s="266"/>
      <c r="H73" s="266"/>
      <c r="I73" s="266"/>
      <c r="J73" s="266"/>
      <c r="K73" s="266"/>
      <c r="L73" s="266"/>
      <c r="M73" s="266"/>
      <c r="N73" s="266"/>
      <c r="O73" s="266"/>
      <c r="P73" s="266"/>
    </row>
    <row r="74" spans="1:23" x14ac:dyDescent="0.25">
      <c r="A74" s="266"/>
      <c r="B74" s="266"/>
      <c r="C74" s="266"/>
      <c r="D74" s="266"/>
      <c r="E74" s="266"/>
      <c r="F74" s="266"/>
      <c r="G74" s="266"/>
      <c r="H74" s="266"/>
      <c r="I74" s="266"/>
      <c r="J74" s="266"/>
      <c r="K74" s="266"/>
      <c r="L74" s="266"/>
      <c r="M74" s="266"/>
      <c r="N74" s="266"/>
      <c r="O74" s="266"/>
      <c r="P74" s="266"/>
    </row>
    <row r="75" spans="1:23" x14ac:dyDescent="0.25">
      <c r="A75" s="266"/>
      <c r="B75" s="266"/>
      <c r="C75" s="266"/>
      <c r="D75" s="266"/>
      <c r="E75" s="266"/>
      <c r="F75" s="266"/>
      <c r="G75" s="266"/>
      <c r="H75" s="266"/>
      <c r="I75" s="266"/>
      <c r="J75" s="266"/>
      <c r="K75" s="266"/>
      <c r="L75" s="266"/>
      <c r="M75" s="266"/>
      <c r="N75" s="266"/>
      <c r="O75" s="266"/>
      <c r="P75" s="266"/>
    </row>
    <row r="76" spans="1:23" x14ac:dyDescent="0.25">
      <c r="A76" s="266"/>
      <c r="B76" s="266"/>
      <c r="C76" s="266"/>
    </row>
    <row r="77" spans="1:23" x14ac:dyDescent="0.25">
      <c r="A77" s="266"/>
      <c r="B77" s="266"/>
      <c r="C77" s="266"/>
    </row>
    <row r="78" spans="1:23" x14ac:dyDescent="0.25">
      <c r="A78" s="266"/>
      <c r="B78" s="266"/>
      <c r="C78" s="266"/>
    </row>
    <row r="79" spans="1:23" x14ac:dyDescent="0.25">
      <c r="A79" s="266"/>
      <c r="B79" s="266"/>
      <c r="C79" s="266"/>
    </row>
    <row r="80" spans="1:23" x14ac:dyDescent="0.25">
      <c r="A80" s="266"/>
      <c r="B80" s="266"/>
      <c r="C80" s="266"/>
      <c r="F80" s="264"/>
      <c r="G80" s="385" t="s">
        <v>356</v>
      </c>
      <c r="H80" s="385"/>
      <c r="I80" s="385"/>
      <c r="J80" s="385"/>
      <c r="K80" s="385"/>
      <c r="L80" s="385"/>
      <c r="M80" s="385"/>
      <c r="N80" s="385"/>
      <c r="O80" s="385"/>
      <c r="P80" s="267"/>
      <c r="Q80" s="267"/>
      <c r="R80" s="267"/>
      <c r="S80" s="267"/>
      <c r="T80" s="267"/>
      <c r="U80" s="267"/>
      <c r="V80" s="267"/>
      <c r="W80" s="267"/>
    </row>
    <row r="81" spans="1:15" x14ac:dyDescent="0.25">
      <c r="A81" s="266"/>
      <c r="B81" s="266"/>
      <c r="C81" s="266"/>
      <c r="F81" s="264"/>
      <c r="G81" s="271" t="s">
        <v>397</v>
      </c>
      <c r="H81" s="271" t="s">
        <v>338</v>
      </c>
      <c r="I81" s="271" t="s">
        <v>398</v>
      </c>
      <c r="J81" s="271" t="s">
        <v>399</v>
      </c>
      <c r="K81" s="271" t="s">
        <v>400</v>
      </c>
      <c r="L81" s="271" t="s">
        <v>401</v>
      </c>
      <c r="M81" s="271" t="s">
        <v>402</v>
      </c>
      <c r="N81" s="271"/>
      <c r="O81" s="264" t="s">
        <v>403</v>
      </c>
    </row>
    <row r="82" spans="1:15" x14ac:dyDescent="0.25">
      <c r="A82" s="266"/>
      <c r="B82" s="266"/>
      <c r="C82" s="266"/>
      <c r="F82" s="263" t="s">
        <v>466</v>
      </c>
      <c r="G82" s="263" t="s">
        <v>467</v>
      </c>
      <c r="H82" s="263" t="s">
        <v>467</v>
      </c>
      <c r="I82" s="263" t="s">
        <v>467</v>
      </c>
      <c r="J82" s="263" t="s">
        <v>467</v>
      </c>
      <c r="K82" s="263" t="s">
        <v>467</v>
      </c>
      <c r="L82" s="263" t="s">
        <v>467</v>
      </c>
      <c r="M82" s="263" t="s">
        <v>467</v>
      </c>
      <c r="N82" s="263"/>
      <c r="O82" s="263" t="s">
        <v>467</v>
      </c>
    </row>
    <row r="83" spans="1:15" x14ac:dyDescent="0.25">
      <c r="A83" s="266"/>
      <c r="B83" s="266"/>
      <c r="C83" s="266"/>
      <c r="F83" s="265" t="s">
        <v>342</v>
      </c>
      <c r="G83" s="131">
        <v>57</v>
      </c>
      <c r="H83" s="131">
        <v>66</v>
      </c>
      <c r="I83" s="131">
        <v>62</v>
      </c>
      <c r="J83" s="131">
        <v>57</v>
      </c>
      <c r="K83" s="131">
        <v>50</v>
      </c>
      <c r="L83" s="131">
        <v>56</v>
      </c>
      <c r="M83" s="131">
        <v>63</v>
      </c>
      <c r="N83" s="131"/>
      <c r="O83" s="131">
        <v>40</v>
      </c>
    </row>
    <row r="84" spans="1:15" x14ac:dyDescent="0.25">
      <c r="A84" s="266"/>
      <c r="B84" s="266"/>
      <c r="C84" s="266"/>
      <c r="F84" s="265" t="s">
        <v>404</v>
      </c>
      <c r="G84" s="131">
        <v>68</v>
      </c>
      <c r="H84" s="131">
        <v>77</v>
      </c>
      <c r="I84" s="131">
        <v>71</v>
      </c>
      <c r="J84" s="131" t="s">
        <v>468</v>
      </c>
      <c r="K84" s="131">
        <v>61</v>
      </c>
      <c r="L84" s="131">
        <v>64</v>
      </c>
      <c r="M84" s="131">
        <v>66</v>
      </c>
      <c r="N84" s="131"/>
      <c r="O84" s="131">
        <v>44</v>
      </c>
    </row>
    <row r="85" spans="1:15" x14ac:dyDescent="0.25">
      <c r="A85" s="266"/>
      <c r="B85" s="266"/>
      <c r="C85" s="266"/>
      <c r="F85" s="265" t="s">
        <v>469</v>
      </c>
      <c r="G85" s="131" t="s">
        <v>468</v>
      </c>
      <c r="H85" s="131">
        <v>90</v>
      </c>
      <c r="I85" s="131">
        <v>81</v>
      </c>
      <c r="J85" s="131" t="s">
        <v>468</v>
      </c>
      <c r="K85" s="131" t="s">
        <v>468</v>
      </c>
      <c r="L85" s="131">
        <v>75</v>
      </c>
      <c r="M85" s="131">
        <v>68</v>
      </c>
      <c r="N85" s="131"/>
      <c r="O85" s="131">
        <v>54</v>
      </c>
    </row>
    <row r="86" spans="1:15" x14ac:dyDescent="0.25">
      <c r="A86" s="266"/>
      <c r="B86" s="266"/>
      <c r="C86" s="266"/>
      <c r="F86" s="265" t="s">
        <v>470</v>
      </c>
      <c r="G86" s="131" t="s">
        <v>468</v>
      </c>
      <c r="H86" s="131">
        <v>125</v>
      </c>
      <c r="I86" s="131">
        <v>115</v>
      </c>
      <c r="J86" s="131" t="s">
        <v>468</v>
      </c>
      <c r="K86" s="131" t="s">
        <v>468</v>
      </c>
      <c r="L86" s="131">
        <v>109</v>
      </c>
      <c r="M86" s="131">
        <v>99</v>
      </c>
      <c r="N86" s="131"/>
      <c r="O86" s="131">
        <v>84</v>
      </c>
    </row>
    <row r="87" spans="1:15" x14ac:dyDescent="0.25">
      <c r="A87" s="266"/>
      <c r="B87" s="266"/>
      <c r="C87" s="266"/>
      <c r="F87" s="265" t="s">
        <v>471</v>
      </c>
      <c r="G87" s="131" t="s">
        <v>468</v>
      </c>
      <c r="H87" s="131" t="s">
        <v>468</v>
      </c>
      <c r="I87" s="131">
        <v>133</v>
      </c>
      <c r="J87" s="131" t="s">
        <v>468</v>
      </c>
      <c r="K87" s="131" t="s">
        <v>468</v>
      </c>
      <c r="L87" s="131">
        <v>117</v>
      </c>
      <c r="M87" s="131">
        <v>107</v>
      </c>
      <c r="N87" s="131"/>
      <c r="O87" s="131">
        <v>92</v>
      </c>
    </row>
    <row r="88" spans="1:15" x14ac:dyDescent="0.25">
      <c r="A88" s="266"/>
      <c r="B88" s="266"/>
      <c r="C88" s="266"/>
    </row>
    <row r="89" spans="1:15" x14ac:dyDescent="0.25">
      <c r="A89" s="266"/>
      <c r="B89" s="266"/>
      <c r="C89" s="266"/>
    </row>
    <row r="90" spans="1:15" x14ac:dyDescent="0.25">
      <c r="A90" s="266"/>
      <c r="B90" s="266"/>
      <c r="C90" s="266"/>
      <c r="F90" s="264"/>
      <c r="G90" s="385" t="s">
        <v>358</v>
      </c>
      <c r="H90" s="385"/>
      <c r="I90" s="385"/>
      <c r="J90" s="385"/>
      <c r="K90" s="385"/>
      <c r="L90" s="385"/>
      <c r="M90" s="385"/>
      <c r="N90" s="385"/>
      <c r="O90" s="385"/>
    </row>
    <row r="91" spans="1:15" x14ac:dyDescent="0.25">
      <c r="A91" s="266"/>
      <c r="B91" s="266"/>
      <c r="C91" s="266"/>
      <c r="F91" s="264"/>
      <c r="G91" s="271" t="s">
        <v>397</v>
      </c>
      <c r="H91" s="271" t="s">
        <v>338</v>
      </c>
      <c r="I91" s="271" t="s">
        <v>398</v>
      </c>
      <c r="J91" s="271" t="s">
        <v>399</v>
      </c>
      <c r="K91" s="271" t="s">
        <v>400</v>
      </c>
      <c r="L91" s="271" t="s">
        <v>401</v>
      </c>
      <c r="M91" s="271" t="s">
        <v>402</v>
      </c>
      <c r="N91" s="271"/>
      <c r="O91" s="264" t="s">
        <v>403</v>
      </c>
    </row>
    <row r="92" spans="1:15" x14ac:dyDescent="0.25">
      <c r="A92" s="266"/>
      <c r="B92" s="266"/>
      <c r="C92" s="266"/>
      <c r="F92" s="263" t="s">
        <v>466</v>
      </c>
      <c r="G92" s="263" t="s">
        <v>467</v>
      </c>
      <c r="H92" s="263" t="s">
        <v>467</v>
      </c>
      <c r="I92" s="263" t="s">
        <v>467</v>
      </c>
      <c r="J92" s="263" t="s">
        <v>467</v>
      </c>
      <c r="K92" s="263" t="s">
        <v>467</v>
      </c>
      <c r="L92" s="263" t="s">
        <v>467</v>
      </c>
      <c r="M92" s="263" t="s">
        <v>467</v>
      </c>
      <c r="N92" s="263"/>
      <c r="O92" s="263" t="s">
        <v>467</v>
      </c>
    </row>
    <row r="93" spans="1:15" x14ac:dyDescent="0.25">
      <c r="A93" s="266"/>
      <c r="B93" s="266"/>
      <c r="C93" s="266"/>
      <c r="F93" s="265" t="s">
        <v>342</v>
      </c>
      <c r="G93" s="131">
        <v>57</v>
      </c>
      <c r="H93" s="131">
        <v>66</v>
      </c>
      <c r="I93" s="131">
        <v>62</v>
      </c>
      <c r="J93" s="131">
        <v>57</v>
      </c>
      <c r="K93" s="131">
        <v>50</v>
      </c>
      <c r="L93" s="131">
        <v>56</v>
      </c>
      <c r="M93" s="131">
        <v>63</v>
      </c>
      <c r="N93" s="131"/>
      <c r="O93" s="131">
        <v>40</v>
      </c>
    </row>
    <row r="94" spans="1:15" x14ac:dyDescent="0.25">
      <c r="A94" s="266"/>
      <c r="B94" s="266"/>
      <c r="C94" s="266"/>
      <c r="F94" s="265" t="s">
        <v>404</v>
      </c>
      <c r="G94" s="131">
        <v>68</v>
      </c>
      <c r="H94" s="131">
        <v>77</v>
      </c>
      <c r="I94" s="131">
        <v>71</v>
      </c>
      <c r="J94" s="131" t="s">
        <v>468</v>
      </c>
      <c r="K94" s="131">
        <v>61</v>
      </c>
      <c r="L94" s="131">
        <v>64</v>
      </c>
      <c r="M94" s="131">
        <v>66</v>
      </c>
      <c r="N94" s="131"/>
      <c r="O94" s="131">
        <v>44</v>
      </c>
    </row>
    <row r="95" spans="1:15" x14ac:dyDescent="0.25">
      <c r="A95" s="266"/>
      <c r="B95" s="266"/>
      <c r="C95" s="266"/>
      <c r="F95" s="265" t="s">
        <v>469</v>
      </c>
      <c r="G95" s="131" t="s">
        <v>468</v>
      </c>
      <c r="H95" s="131">
        <v>90</v>
      </c>
      <c r="I95" s="131">
        <v>81</v>
      </c>
      <c r="J95" s="131" t="s">
        <v>468</v>
      </c>
      <c r="K95" s="131" t="s">
        <v>468</v>
      </c>
      <c r="L95" s="131">
        <v>75</v>
      </c>
      <c r="M95" s="131">
        <v>68</v>
      </c>
      <c r="N95" s="131"/>
      <c r="O95" s="131">
        <v>54</v>
      </c>
    </row>
    <row r="96" spans="1:15" x14ac:dyDescent="0.25">
      <c r="A96" s="266"/>
      <c r="B96" s="266"/>
      <c r="C96" s="266"/>
      <c r="F96" s="265" t="s">
        <v>470</v>
      </c>
      <c r="G96" s="131" t="s">
        <v>468</v>
      </c>
      <c r="H96" s="131">
        <v>125</v>
      </c>
      <c r="I96" s="131">
        <v>115</v>
      </c>
      <c r="J96" s="131" t="s">
        <v>468</v>
      </c>
      <c r="K96" s="131" t="s">
        <v>468</v>
      </c>
      <c r="L96" s="131">
        <v>109</v>
      </c>
      <c r="M96" s="131">
        <v>99</v>
      </c>
      <c r="N96" s="131"/>
      <c r="O96" s="131">
        <v>84</v>
      </c>
    </row>
    <row r="97" spans="1:15" x14ac:dyDescent="0.25">
      <c r="A97" s="266"/>
      <c r="B97" s="266"/>
      <c r="C97" s="266"/>
      <c r="F97" s="265" t="s">
        <v>471</v>
      </c>
      <c r="G97" s="131" t="s">
        <v>468</v>
      </c>
      <c r="H97" s="131" t="s">
        <v>468</v>
      </c>
      <c r="I97" s="131">
        <v>133</v>
      </c>
      <c r="J97" s="131" t="s">
        <v>468</v>
      </c>
      <c r="K97" s="131" t="s">
        <v>468</v>
      </c>
      <c r="L97" s="131">
        <v>117</v>
      </c>
      <c r="M97" s="131">
        <v>107</v>
      </c>
      <c r="N97" s="131"/>
      <c r="O97" s="131">
        <v>92</v>
      </c>
    </row>
    <row r="98" spans="1:15" x14ac:dyDescent="0.25">
      <c r="A98" s="266"/>
      <c r="B98" s="266"/>
      <c r="C98" s="266"/>
    </row>
    <row r="99" spans="1:15" x14ac:dyDescent="0.25">
      <c r="A99" s="266"/>
      <c r="B99" s="266"/>
      <c r="C99" s="266"/>
    </row>
    <row r="100" spans="1:15" x14ac:dyDescent="0.25">
      <c r="A100" s="266"/>
      <c r="B100" s="266"/>
      <c r="C100" s="266"/>
      <c r="F100" s="264"/>
      <c r="G100" s="385" t="s">
        <v>357</v>
      </c>
      <c r="H100" s="385"/>
      <c r="I100" s="385"/>
      <c r="J100" s="385"/>
      <c r="K100" s="385"/>
      <c r="L100" s="385"/>
      <c r="M100" s="385"/>
      <c r="N100" s="385"/>
      <c r="O100" s="385"/>
    </row>
    <row r="101" spans="1:15" x14ac:dyDescent="0.25">
      <c r="A101" s="266"/>
      <c r="B101" s="266"/>
      <c r="C101" s="266"/>
      <c r="F101" s="264"/>
      <c r="G101" s="271" t="s">
        <v>397</v>
      </c>
      <c r="H101" s="271" t="s">
        <v>338</v>
      </c>
      <c r="I101" s="271" t="s">
        <v>398</v>
      </c>
      <c r="J101" s="271" t="s">
        <v>399</v>
      </c>
      <c r="K101" s="271" t="s">
        <v>400</v>
      </c>
      <c r="L101" s="271" t="s">
        <v>401</v>
      </c>
      <c r="M101" s="271" t="s">
        <v>402</v>
      </c>
      <c r="N101" s="271"/>
      <c r="O101" s="264" t="s">
        <v>403</v>
      </c>
    </row>
    <row r="102" spans="1:15" x14ac:dyDescent="0.25">
      <c r="A102" s="266"/>
      <c r="B102" s="266"/>
      <c r="C102" s="266"/>
      <c r="F102" s="263" t="s">
        <v>466</v>
      </c>
      <c r="G102" s="263" t="s">
        <v>467</v>
      </c>
      <c r="H102" s="263" t="s">
        <v>467</v>
      </c>
      <c r="I102" s="263" t="s">
        <v>467</v>
      </c>
      <c r="J102" s="263" t="s">
        <v>467</v>
      </c>
      <c r="K102" s="263" t="s">
        <v>467</v>
      </c>
      <c r="L102" s="263" t="s">
        <v>467</v>
      </c>
      <c r="M102" s="263" t="s">
        <v>467</v>
      </c>
      <c r="N102" s="263"/>
      <c r="O102" s="263" t="s">
        <v>467</v>
      </c>
    </row>
    <row r="103" spans="1:15" x14ac:dyDescent="0.25">
      <c r="A103" s="266"/>
      <c r="B103" s="266"/>
      <c r="C103" s="266"/>
      <c r="F103" s="265" t="s">
        <v>342</v>
      </c>
      <c r="G103" s="131">
        <v>70</v>
      </c>
      <c r="H103" s="131">
        <v>79</v>
      </c>
      <c r="I103" s="131">
        <v>72</v>
      </c>
      <c r="J103" s="131">
        <v>69</v>
      </c>
      <c r="K103" s="131">
        <v>60</v>
      </c>
      <c r="L103" s="131">
        <v>64</v>
      </c>
      <c r="M103" s="131">
        <v>66</v>
      </c>
      <c r="N103" s="131"/>
      <c r="O103" s="131">
        <v>44</v>
      </c>
    </row>
    <row r="104" spans="1:15" x14ac:dyDescent="0.25">
      <c r="A104" s="266"/>
      <c r="B104" s="266"/>
      <c r="C104" s="266"/>
      <c r="F104" s="265" t="s">
        <v>404</v>
      </c>
      <c r="G104" s="131">
        <v>88</v>
      </c>
      <c r="H104" s="131">
        <v>96</v>
      </c>
      <c r="I104" s="131">
        <v>87</v>
      </c>
      <c r="J104" s="131" t="s">
        <v>468</v>
      </c>
      <c r="K104" s="131">
        <v>77</v>
      </c>
      <c r="L104" s="131">
        <v>79</v>
      </c>
      <c r="M104" s="131">
        <v>76</v>
      </c>
      <c r="N104" s="131"/>
      <c r="O104" s="131">
        <v>54</v>
      </c>
    </row>
    <row r="105" spans="1:15" x14ac:dyDescent="0.25">
      <c r="A105" s="266"/>
      <c r="B105" s="266"/>
      <c r="C105" s="266"/>
      <c r="F105" s="265" t="s">
        <v>469</v>
      </c>
      <c r="G105" s="131" t="s">
        <v>468</v>
      </c>
      <c r="H105" s="131">
        <v>115</v>
      </c>
      <c r="I105" s="131">
        <v>104</v>
      </c>
      <c r="J105" s="131" t="s">
        <v>468</v>
      </c>
      <c r="K105" s="131" t="s">
        <v>468</v>
      </c>
      <c r="L105" s="131">
        <v>96</v>
      </c>
      <c r="M105" s="131">
        <v>87</v>
      </c>
      <c r="N105" s="131"/>
      <c r="O105" s="131">
        <v>69</v>
      </c>
    </row>
    <row r="106" spans="1:15" x14ac:dyDescent="0.25">
      <c r="A106" s="266"/>
      <c r="B106" s="266"/>
      <c r="C106" s="266"/>
      <c r="F106" s="265" t="s">
        <v>470</v>
      </c>
      <c r="G106" s="131" t="s">
        <v>468</v>
      </c>
      <c r="H106" s="131">
        <v>161</v>
      </c>
      <c r="I106" s="131">
        <v>148</v>
      </c>
      <c r="J106" s="131" t="s">
        <v>468</v>
      </c>
      <c r="K106" s="131" t="s">
        <v>468</v>
      </c>
      <c r="L106" s="131">
        <v>140</v>
      </c>
      <c r="M106" s="131">
        <v>128</v>
      </c>
      <c r="N106" s="131"/>
      <c r="O106" s="131">
        <v>109</v>
      </c>
    </row>
    <row r="107" spans="1:15" x14ac:dyDescent="0.25">
      <c r="A107" s="266"/>
      <c r="B107" s="266"/>
      <c r="C107" s="266"/>
      <c r="F107" s="265" t="s">
        <v>471</v>
      </c>
      <c r="G107" s="131" t="s">
        <v>468</v>
      </c>
      <c r="H107" s="131" t="s">
        <v>468</v>
      </c>
      <c r="I107" s="131">
        <v>159</v>
      </c>
      <c r="J107" s="131" t="s">
        <v>468</v>
      </c>
      <c r="K107" s="131" t="s">
        <v>468</v>
      </c>
      <c r="L107" s="131">
        <v>152</v>
      </c>
      <c r="M107" s="131">
        <v>138</v>
      </c>
      <c r="N107" s="131"/>
      <c r="O107" s="131">
        <v>119</v>
      </c>
    </row>
    <row r="108" spans="1:15" x14ac:dyDescent="0.25">
      <c r="A108" s="266"/>
      <c r="B108" s="266"/>
      <c r="C108" s="266"/>
    </row>
    <row r="109" spans="1:15" x14ac:dyDescent="0.25">
      <c r="A109" s="266"/>
      <c r="B109" s="266"/>
      <c r="C109" s="266"/>
    </row>
    <row r="110" spans="1:15" x14ac:dyDescent="0.25">
      <c r="A110" s="266"/>
      <c r="B110" s="266"/>
      <c r="C110" s="266"/>
      <c r="F110" s="264"/>
      <c r="G110" s="385" t="s">
        <v>416</v>
      </c>
      <c r="H110" s="385"/>
      <c r="I110" s="385"/>
      <c r="J110" s="385"/>
      <c r="K110" s="385"/>
      <c r="L110" s="385"/>
      <c r="M110" s="385"/>
      <c r="N110" s="385"/>
      <c r="O110" s="385"/>
    </row>
    <row r="111" spans="1:15" x14ac:dyDescent="0.25">
      <c r="A111" s="266"/>
      <c r="B111" s="266"/>
      <c r="C111" s="266"/>
      <c r="F111" s="264"/>
      <c r="G111" s="271" t="s">
        <v>397</v>
      </c>
      <c r="H111" s="271" t="s">
        <v>338</v>
      </c>
      <c r="I111" s="271" t="s">
        <v>398</v>
      </c>
      <c r="J111" s="271" t="s">
        <v>399</v>
      </c>
      <c r="K111" s="271" t="s">
        <v>400</v>
      </c>
      <c r="L111" s="271" t="s">
        <v>401</v>
      </c>
      <c r="M111" s="271" t="s">
        <v>402</v>
      </c>
      <c r="N111" s="271"/>
      <c r="O111" s="264" t="s">
        <v>403</v>
      </c>
    </row>
    <row r="112" spans="1:15" x14ac:dyDescent="0.25">
      <c r="A112" s="266"/>
      <c r="B112" s="266"/>
      <c r="C112" s="266"/>
      <c r="F112" s="263" t="s">
        <v>466</v>
      </c>
      <c r="G112" s="263" t="s">
        <v>467</v>
      </c>
      <c r="H112" s="263" t="s">
        <v>467</v>
      </c>
      <c r="I112" s="263" t="s">
        <v>467</v>
      </c>
      <c r="J112" s="263" t="s">
        <v>467</v>
      </c>
      <c r="K112" s="263" t="s">
        <v>467</v>
      </c>
      <c r="L112" s="263" t="s">
        <v>467</v>
      </c>
      <c r="M112" s="263" t="s">
        <v>467</v>
      </c>
      <c r="N112" s="263"/>
      <c r="O112" s="263" t="s">
        <v>467</v>
      </c>
    </row>
    <row r="113" spans="1:15" x14ac:dyDescent="0.25">
      <c r="A113" s="266"/>
      <c r="B113" s="266"/>
      <c r="C113" s="266"/>
      <c r="F113" s="265" t="s">
        <v>342</v>
      </c>
      <c r="G113" s="131">
        <v>57</v>
      </c>
      <c r="H113" s="131">
        <v>66</v>
      </c>
      <c r="I113" s="131">
        <v>62</v>
      </c>
      <c r="J113" s="131">
        <v>57</v>
      </c>
      <c r="K113" s="131">
        <v>50</v>
      </c>
      <c r="L113" s="131">
        <v>56</v>
      </c>
      <c r="M113" s="131">
        <v>63</v>
      </c>
      <c r="N113" s="131"/>
      <c r="O113" s="131">
        <v>40</v>
      </c>
    </row>
    <row r="114" spans="1:15" x14ac:dyDescent="0.25">
      <c r="A114" s="266"/>
      <c r="B114" s="266"/>
      <c r="C114" s="266"/>
      <c r="F114" s="265" t="s">
        <v>404</v>
      </c>
      <c r="G114" s="131">
        <v>68</v>
      </c>
      <c r="H114" s="131">
        <v>77</v>
      </c>
      <c r="I114" s="131">
        <v>71</v>
      </c>
      <c r="J114" s="131" t="s">
        <v>468</v>
      </c>
      <c r="K114" s="131">
        <v>61</v>
      </c>
      <c r="L114" s="131">
        <v>64</v>
      </c>
      <c r="M114" s="131">
        <v>66</v>
      </c>
      <c r="N114" s="131"/>
      <c r="O114" s="131">
        <v>44</v>
      </c>
    </row>
    <row r="115" spans="1:15" x14ac:dyDescent="0.25">
      <c r="A115" s="266"/>
      <c r="B115" s="266"/>
      <c r="C115" s="266"/>
      <c r="F115" s="265" t="s">
        <v>469</v>
      </c>
      <c r="G115" s="131" t="s">
        <v>468</v>
      </c>
      <c r="H115" s="131">
        <v>90</v>
      </c>
      <c r="I115" s="131">
        <v>81</v>
      </c>
      <c r="J115" s="131" t="s">
        <v>468</v>
      </c>
      <c r="K115" s="131" t="s">
        <v>468</v>
      </c>
      <c r="L115" s="131">
        <v>75</v>
      </c>
      <c r="M115" s="131">
        <v>68</v>
      </c>
      <c r="N115" s="131"/>
      <c r="O115" s="131">
        <v>54</v>
      </c>
    </row>
    <row r="116" spans="1:15" x14ac:dyDescent="0.25">
      <c r="A116" s="266"/>
      <c r="B116" s="266"/>
      <c r="C116" s="266"/>
      <c r="F116" s="265" t="s">
        <v>470</v>
      </c>
      <c r="G116" s="131" t="s">
        <v>468</v>
      </c>
      <c r="H116" s="131">
        <v>125</v>
      </c>
      <c r="I116" s="131">
        <v>115</v>
      </c>
      <c r="J116" s="131" t="s">
        <v>468</v>
      </c>
      <c r="K116" s="131" t="s">
        <v>468</v>
      </c>
      <c r="L116" s="131">
        <v>109</v>
      </c>
      <c r="M116" s="131">
        <v>99</v>
      </c>
      <c r="N116" s="131"/>
      <c r="O116" s="131">
        <v>84</v>
      </c>
    </row>
    <row r="117" spans="1:15" x14ac:dyDescent="0.25">
      <c r="A117" s="266"/>
      <c r="B117" s="266"/>
      <c r="C117" s="266"/>
      <c r="F117" s="265" t="s">
        <v>471</v>
      </c>
      <c r="G117" s="131" t="s">
        <v>468</v>
      </c>
      <c r="H117" s="131" t="s">
        <v>468</v>
      </c>
      <c r="I117" s="131">
        <v>133</v>
      </c>
      <c r="J117" s="131" t="s">
        <v>468</v>
      </c>
      <c r="K117" s="131" t="s">
        <v>468</v>
      </c>
      <c r="L117" s="131">
        <v>117</v>
      </c>
      <c r="M117" s="131">
        <v>107</v>
      </c>
      <c r="N117" s="131"/>
      <c r="O117" s="131">
        <v>92</v>
      </c>
    </row>
    <row r="118" spans="1:15" x14ac:dyDescent="0.25">
      <c r="A118" s="266"/>
      <c r="B118" s="266"/>
      <c r="C118" s="266"/>
    </row>
    <row r="119" spans="1:15" x14ac:dyDescent="0.25">
      <c r="A119" s="266"/>
      <c r="B119" s="266"/>
      <c r="C119" s="266"/>
    </row>
    <row r="120" spans="1:15" x14ac:dyDescent="0.25">
      <c r="A120" s="266"/>
      <c r="B120" s="266"/>
      <c r="C120" s="266"/>
      <c r="F120" s="264"/>
      <c r="G120" s="385" t="s">
        <v>417</v>
      </c>
      <c r="H120" s="385"/>
      <c r="I120" s="385"/>
      <c r="J120" s="385"/>
      <c r="K120" s="385"/>
      <c r="L120" s="385"/>
      <c r="M120" s="385"/>
      <c r="N120" s="385"/>
      <c r="O120" s="385"/>
    </row>
    <row r="121" spans="1:15" x14ac:dyDescent="0.25">
      <c r="A121" s="266"/>
      <c r="B121" s="266"/>
      <c r="C121" s="266"/>
      <c r="F121" s="264"/>
      <c r="G121" s="271" t="s">
        <v>397</v>
      </c>
      <c r="H121" s="271" t="s">
        <v>338</v>
      </c>
      <c r="I121" s="271" t="s">
        <v>398</v>
      </c>
      <c r="J121" s="271" t="s">
        <v>399</v>
      </c>
      <c r="K121" s="271" t="s">
        <v>400</v>
      </c>
      <c r="L121" s="271" t="s">
        <v>401</v>
      </c>
      <c r="M121" s="271" t="s">
        <v>402</v>
      </c>
      <c r="N121" s="271"/>
      <c r="O121" s="264" t="s">
        <v>403</v>
      </c>
    </row>
    <row r="122" spans="1:15" x14ac:dyDescent="0.25">
      <c r="A122" s="266"/>
      <c r="B122" s="266"/>
      <c r="C122" s="266"/>
      <c r="F122" s="263" t="s">
        <v>466</v>
      </c>
      <c r="G122" s="263" t="s">
        <v>467</v>
      </c>
      <c r="H122" s="263" t="s">
        <v>467</v>
      </c>
      <c r="I122" s="263" t="s">
        <v>467</v>
      </c>
      <c r="J122" s="263" t="s">
        <v>467</v>
      </c>
      <c r="K122" s="263" t="s">
        <v>467</v>
      </c>
      <c r="L122" s="263" t="s">
        <v>467</v>
      </c>
      <c r="M122" s="263" t="s">
        <v>467</v>
      </c>
      <c r="N122" s="263"/>
      <c r="O122" s="263" t="s">
        <v>467</v>
      </c>
    </row>
    <row r="123" spans="1:15" x14ac:dyDescent="0.25">
      <c r="A123" s="266"/>
      <c r="B123" s="266"/>
      <c r="C123" s="266"/>
      <c r="F123" s="265" t="s">
        <v>342</v>
      </c>
      <c r="G123" s="131">
        <v>57</v>
      </c>
      <c r="H123" s="131">
        <v>66</v>
      </c>
      <c r="I123" s="131">
        <v>62</v>
      </c>
      <c r="J123" s="131">
        <v>57</v>
      </c>
      <c r="K123" s="131">
        <v>50</v>
      </c>
      <c r="L123" s="131">
        <v>56</v>
      </c>
      <c r="M123" s="131">
        <v>63</v>
      </c>
      <c r="N123" s="131"/>
      <c r="O123" s="131">
        <v>40</v>
      </c>
    </row>
    <row r="124" spans="1:15" x14ac:dyDescent="0.25">
      <c r="A124" s="266"/>
      <c r="B124" s="266"/>
      <c r="C124" s="266"/>
      <c r="F124" s="265" t="s">
        <v>404</v>
      </c>
      <c r="G124" s="131">
        <v>68</v>
      </c>
      <c r="H124" s="131">
        <v>77</v>
      </c>
      <c r="I124" s="131">
        <v>71</v>
      </c>
      <c r="J124" s="131" t="s">
        <v>468</v>
      </c>
      <c r="K124" s="131">
        <v>61</v>
      </c>
      <c r="L124" s="131">
        <v>64</v>
      </c>
      <c r="M124" s="131">
        <v>66</v>
      </c>
      <c r="N124" s="131"/>
      <c r="O124" s="131">
        <v>44</v>
      </c>
    </row>
    <row r="125" spans="1:15" x14ac:dyDescent="0.25">
      <c r="A125" s="266"/>
      <c r="B125" s="266"/>
      <c r="C125" s="266"/>
      <c r="F125" s="265" t="s">
        <v>469</v>
      </c>
      <c r="G125" s="131" t="s">
        <v>468</v>
      </c>
      <c r="H125" s="131">
        <v>90</v>
      </c>
      <c r="I125" s="131">
        <v>81</v>
      </c>
      <c r="J125" s="131" t="s">
        <v>468</v>
      </c>
      <c r="K125" s="131" t="s">
        <v>468</v>
      </c>
      <c r="L125" s="131">
        <v>75</v>
      </c>
      <c r="M125" s="131">
        <v>68</v>
      </c>
      <c r="N125" s="131"/>
      <c r="O125" s="131">
        <v>54</v>
      </c>
    </row>
    <row r="126" spans="1:15" x14ac:dyDescent="0.25">
      <c r="A126" s="266"/>
      <c r="B126" s="266"/>
      <c r="C126" s="266"/>
      <c r="F126" s="265" t="s">
        <v>470</v>
      </c>
      <c r="G126" s="131" t="s">
        <v>468</v>
      </c>
      <c r="H126" s="131">
        <v>125</v>
      </c>
      <c r="I126" s="131">
        <v>115</v>
      </c>
      <c r="J126" s="131" t="s">
        <v>468</v>
      </c>
      <c r="K126" s="131" t="s">
        <v>468</v>
      </c>
      <c r="L126" s="131">
        <v>109</v>
      </c>
      <c r="M126" s="131">
        <v>99</v>
      </c>
      <c r="N126" s="131"/>
      <c r="O126" s="131">
        <v>84</v>
      </c>
    </row>
    <row r="127" spans="1:15" x14ac:dyDescent="0.25">
      <c r="A127" s="266"/>
      <c r="B127" s="266"/>
      <c r="C127" s="266"/>
      <c r="F127" s="265" t="s">
        <v>471</v>
      </c>
      <c r="G127" s="131" t="s">
        <v>468</v>
      </c>
      <c r="H127" s="131" t="s">
        <v>468</v>
      </c>
      <c r="I127" s="131">
        <v>133</v>
      </c>
      <c r="J127" s="131" t="s">
        <v>468</v>
      </c>
      <c r="K127" s="131" t="s">
        <v>468</v>
      </c>
      <c r="L127" s="131">
        <v>117</v>
      </c>
      <c r="M127" s="131">
        <v>107</v>
      </c>
      <c r="N127" s="131"/>
      <c r="O127" s="131">
        <v>92</v>
      </c>
    </row>
    <row r="128" spans="1:15" x14ac:dyDescent="0.25">
      <c r="A128" s="266"/>
      <c r="B128" s="266"/>
      <c r="C128" s="266"/>
    </row>
    <row r="129" spans="1:15" x14ac:dyDescent="0.25">
      <c r="A129" s="266"/>
      <c r="B129" s="266"/>
      <c r="C129" s="266"/>
    </row>
    <row r="130" spans="1:15" x14ac:dyDescent="0.25">
      <c r="A130" s="266"/>
      <c r="B130" s="266"/>
      <c r="C130" s="266"/>
      <c r="F130" s="264"/>
      <c r="G130" s="385" t="s">
        <v>419</v>
      </c>
      <c r="H130" s="385"/>
      <c r="I130" s="385"/>
      <c r="J130" s="385"/>
      <c r="K130" s="385"/>
      <c r="L130" s="385"/>
      <c r="M130" s="385"/>
      <c r="N130" s="385"/>
      <c r="O130" s="385"/>
    </row>
    <row r="131" spans="1:15" x14ac:dyDescent="0.25">
      <c r="A131" s="266"/>
      <c r="B131" s="266"/>
      <c r="C131" s="266"/>
      <c r="F131" s="264"/>
      <c r="G131" s="271" t="s">
        <v>397</v>
      </c>
      <c r="H131" s="271" t="s">
        <v>338</v>
      </c>
      <c r="I131" s="271" t="s">
        <v>398</v>
      </c>
      <c r="J131" s="271" t="s">
        <v>399</v>
      </c>
      <c r="K131" s="271" t="s">
        <v>400</v>
      </c>
      <c r="L131" s="271" t="s">
        <v>401</v>
      </c>
      <c r="M131" s="271" t="s">
        <v>402</v>
      </c>
      <c r="N131" s="271"/>
      <c r="O131" s="264" t="s">
        <v>403</v>
      </c>
    </row>
    <row r="132" spans="1:15" x14ac:dyDescent="0.25">
      <c r="A132" s="266"/>
      <c r="B132" s="266"/>
      <c r="C132" s="266"/>
      <c r="F132" s="263" t="s">
        <v>466</v>
      </c>
      <c r="G132" s="263" t="s">
        <v>467</v>
      </c>
      <c r="H132" s="263" t="s">
        <v>467</v>
      </c>
      <c r="I132" s="263" t="s">
        <v>467</v>
      </c>
      <c r="J132" s="263" t="s">
        <v>467</v>
      </c>
      <c r="K132" s="263" t="s">
        <v>467</v>
      </c>
      <c r="L132" s="263" t="s">
        <v>467</v>
      </c>
      <c r="M132" s="263" t="s">
        <v>467</v>
      </c>
      <c r="N132" s="263"/>
      <c r="O132" s="263" t="s">
        <v>467</v>
      </c>
    </row>
    <row r="133" spans="1:15" x14ac:dyDescent="0.25">
      <c r="A133" s="266"/>
      <c r="B133" s="266"/>
      <c r="C133" s="266"/>
      <c r="F133" s="265" t="s">
        <v>342</v>
      </c>
      <c r="G133" s="131">
        <v>57</v>
      </c>
      <c r="H133" s="131">
        <v>66</v>
      </c>
      <c r="I133" s="131">
        <v>62</v>
      </c>
      <c r="J133" s="131">
        <v>57</v>
      </c>
      <c r="K133" s="131">
        <v>50</v>
      </c>
      <c r="L133" s="131">
        <v>56</v>
      </c>
      <c r="M133" s="131">
        <v>63</v>
      </c>
      <c r="N133" s="131"/>
      <c r="O133" s="131">
        <v>40</v>
      </c>
    </row>
    <row r="134" spans="1:15" x14ac:dyDescent="0.25">
      <c r="A134" s="266"/>
      <c r="B134" s="266"/>
      <c r="C134" s="266"/>
      <c r="F134" s="265" t="s">
        <v>404</v>
      </c>
      <c r="G134" s="131">
        <v>68</v>
      </c>
      <c r="H134" s="131">
        <v>77</v>
      </c>
      <c r="I134" s="131">
        <v>71</v>
      </c>
      <c r="J134" s="131" t="s">
        <v>468</v>
      </c>
      <c r="K134" s="131">
        <v>61</v>
      </c>
      <c r="L134" s="131">
        <v>64</v>
      </c>
      <c r="M134" s="131">
        <v>66</v>
      </c>
      <c r="N134" s="131"/>
      <c r="O134" s="131">
        <v>44</v>
      </c>
    </row>
    <row r="135" spans="1:15" x14ac:dyDescent="0.25">
      <c r="A135" s="266"/>
      <c r="B135" s="266"/>
      <c r="C135" s="266"/>
      <c r="F135" s="265" t="s">
        <v>469</v>
      </c>
      <c r="G135" s="131" t="s">
        <v>468</v>
      </c>
      <c r="H135" s="131">
        <v>90</v>
      </c>
      <c r="I135" s="131">
        <v>81</v>
      </c>
      <c r="J135" s="131" t="s">
        <v>468</v>
      </c>
      <c r="K135" s="131" t="s">
        <v>468</v>
      </c>
      <c r="L135" s="131">
        <v>75</v>
      </c>
      <c r="M135" s="131">
        <v>68</v>
      </c>
      <c r="N135" s="131"/>
      <c r="O135" s="131">
        <v>54</v>
      </c>
    </row>
    <row r="136" spans="1:15" x14ac:dyDescent="0.25">
      <c r="A136" s="266"/>
      <c r="B136" s="266"/>
      <c r="C136" s="266"/>
      <c r="F136" s="265" t="s">
        <v>470</v>
      </c>
      <c r="G136" s="131" t="s">
        <v>468</v>
      </c>
      <c r="H136" s="131">
        <v>125</v>
      </c>
      <c r="I136" s="131">
        <v>115</v>
      </c>
      <c r="J136" s="131" t="s">
        <v>468</v>
      </c>
      <c r="K136" s="131" t="s">
        <v>468</v>
      </c>
      <c r="L136" s="131">
        <v>109</v>
      </c>
      <c r="M136" s="131">
        <v>99</v>
      </c>
      <c r="N136" s="131"/>
      <c r="O136" s="131">
        <v>84</v>
      </c>
    </row>
    <row r="137" spans="1:15" x14ac:dyDescent="0.25">
      <c r="A137" s="266"/>
      <c r="B137" s="266"/>
      <c r="C137" s="266"/>
      <c r="F137" s="265" t="s">
        <v>471</v>
      </c>
      <c r="G137" s="131" t="s">
        <v>468</v>
      </c>
      <c r="H137" s="131" t="s">
        <v>468</v>
      </c>
      <c r="I137" s="131">
        <v>133</v>
      </c>
      <c r="J137" s="131" t="s">
        <v>468</v>
      </c>
      <c r="K137" s="131" t="s">
        <v>468</v>
      </c>
      <c r="L137" s="131">
        <v>117</v>
      </c>
      <c r="M137" s="131">
        <v>107</v>
      </c>
      <c r="N137" s="131"/>
      <c r="O137" s="131">
        <v>92</v>
      </c>
    </row>
    <row r="138" spans="1:15" x14ac:dyDescent="0.25">
      <c r="A138" s="266"/>
      <c r="B138" s="266"/>
      <c r="C138" s="266"/>
    </row>
    <row r="139" spans="1:15" x14ac:dyDescent="0.25">
      <c r="A139" s="266"/>
      <c r="B139" s="266"/>
      <c r="C139" s="266"/>
    </row>
    <row r="140" spans="1:15" x14ac:dyDescent="0.25">
      <c r="A140" s="266"/>
      <c r="B140" s="266"/>
      <c r="C140" s="266"/>
      <c r="F140" s="264"/>
      <c r="G140" s="385" t="s">
        <v>421</v>
      </c>
      <c r="H140" s="385"/>
      <c r="I140" s="385"/>
      <c r="J140" s="385"/>
      <c r="K140" s="385"/>
      <c r="L140" s="385"/>
      <c r="M140" s="385"/>
      <c r="N140" s="385"/>
      <c r="O140" s="385"/>
    </row>
    <row r="141" spans="1:15" x14ac:dyDescent="0.25">
      <c r="A141" s="266"/>
      <c r="B141" s="266"/>
      <c r="C141" s="266"/>
      <c r="F141" s="264"/>
      <c r="G141" s="271" t="s">
        <v>397</v>
      </c>
      <c r="H141" s="271" t="s">
        <v>338</v>
      </c>
      <c r="I141" s="271" t="s">
        <v>398</v>
      </c>
      <c r="J141" s="271" t="s">
        <v>399</v>
      </c>
      <c r="K141" s="271" t="s">
        <v>400</v>
      </c>
      <c r="L141" s="271" t="s">
        <v>401</v>
      </c>
      <c r="M141" s="271" t="s">
        <v>402</v>
      </c>
      <c r="N141" s="271"/>
      <c r="O141" s="264" t="s">
        <v>403</v>
      </c>
    </row>
    <row r="142" spans="1:15" x14ac:dyDescent="0.25">
      <c r="A142" s="266"/>
      <c r="B142" s="266"/>
      <c r="C142" s="266"/>
      <c r="F142" s="263" t="s">
        <v>466</v>
      </c>
      <c r="G142" s="263" t="s">
        <v>467</v>
      </c>
      <c r="H142" s="263" t="s">
        <v>467</v>
      </c>
      <c r="I142" s="263" t="s">
        <v>467</v>
      </c>
      <c r="J142" s="263" t="s">
        <v>467</v>
      </c>
      <c r="K142" s="263" t="s">
        <v>467</v>
      </c>
      <c r="L142" s="263" t="s">
        <v>467</v>
      </c>
      <c r="M142" s="263" t="s">
        <v>467</v>
      </c>
      <c r="N142" s="263"/>
      <c r="O142" s="263" t="s">
        <v>467</v>
      </c>
    </row>
    <row r="143" spans="1:15" x14ac:dyDescent="0.25">
      <c r="A143" s="266"/>
      <c r="B143" s="266"/>
      <c r="C143" s="266"/>
      <c r="F143" s="265" t="s">
        <v>342</v>
      </c>
      <c r="G143" s="131">
        <v>57</v>
      </c>
      <c r="H143" s="131">
        <v>66</v>
      </c>
      <c r="I143" s="131">
        <v>62</v>
      </c>
      <c r="J143" s="131">
        <v>57</v>
      </c>
      <c r="K143" s="131">
        <v>50</v>
      </c>
      <c r="L143" s="131">
        <v>56</v>
      </c>
      <c r="M143" s="131">
        <v>63</v>
      </c>
      <c r="N143" s="131"/>
      <c r="O143" s="131">
        <v>40</v>
      </c>
    </row>
    <row r="144" spans="1:15" x14ac:dyDescent="0.25">
      <c r="A144" s="266"/>
      <c r="B144" s="266"/>
      <c r="C144" s="266"/>
      <c r="F144" s="265" t="s">
        <v>404</v>
      </c>
      <c r="G144" s="131">
        <v>68</v>
      </c>
      <c r="H144" s="131">
        <v>77</v>
      </c>
      <c r="I144" s="131">
        <v>71</v>
      </c>
      <c r="J144" s="131" t="s">
        <v>468</v>
      </c>
      <c r="K144" s="131">
        <v>61</v>
      </c>
      <c r="L144" s="131">
        <v>64</v>
      </c>
      <c r="M144" s="131">
        <v>66</v>
      </c>
      <c r="N144" s="131"/>
      <c r="O144" s="131">
        <v>44</v>
      </c>
    </row>
    <row r="145" spans="1:15" x14ac:dyDescent="0.25">
      <c r="A145" s="266"/>
      <c r="B145" s="266"/>
      <c r="C145" s="266"/>
      <c r="F145" s="265" t="s">
        <v>469</v>
      </c>
      <c r="G145" s="131" t="s">
        <v>468</v>
      </c>
      <c r="H145" s="131">
        <v>90</v>
      </c>
      <c r="I145" s="131">
        <v>81</v>
      </c>
      <c r="J145" s="131" t="s">
        <v>468</v>
      </c>
      <c r="K145" s="131" t="s">
        <v>468</v>
      </c>
      <c r="L145" s="131">
        <v>75</v>
      </c>
      <c r="M145" s="131">
        <v>68</v>
      </c>
      <c r="N145" s="131"/>
      <c r="O145" s="131">
        <v>54</v>
      </c>
    </row>
    <row r="146" spans="1:15" x14ac:dyDescent="0.25">
      <c r="A146" s="266"/>
      <c r="B146" s="266"/>
      <c r="C146" s="266"/>
      <c r="F146" s="265" t="s">
        <v>470</v>
      </c>
      <c r="G146" s="131" t="s">
        <v>468</v>
      </c>
      <c r="H146" s="131">
        <v>125</v>
      </c>
      <c r="I146" s="131">
        <v>115</v>
      </c>
      <c r="J146" s="131" t="s">
        <v>468</v>
      </c>
      <c r="K146" s="131" t="s">
        <v>468</v>
      </c>
      <c r="L146" s="131">
        <v>109</v>
      </c>
      <c r="M146" s="131">
        <v>99</v>
      </c>
      <c r="N146" s="131"/>
      <c r="O146" s="131">
        <v>84</v>
      </c>
    </row>
    <row r="147" spans="1:15" x14ac:dyDescent="0.25">
      <c r="A147" s="266"/>
      <c r="B147" s="266"/>
      <c r="C147" s="266"/>
      <c r="F147" s="265" t="s">
        <v>471</v>
      </c>
      <c r="G147" s="131" t="s">
        <v>468</v>
      </c>
      <c r="H147" s="131" t="s">
        <v>468</v>
      </c>
      <c r="I147" s="131">
        <v>133</v>
      </c>
      <c r="J147" s="131" t="s">
        <v>468</v>
      </c>
      <c r="K147" s="131" t="s">
        <v>468</v>
      </c>
      <c r="L147" s="131">
        <v>117</v>
      </c>
      <c r="M147" s="131">
        <v>107</v>
      </c>
      <c r="N147" s="131"/>
      <c r="O147" s="131">
        <v>92</v>
      </c>
    </row>
    <row r="148" spans="1:15" x14ac:dyDescent="0.25">
      <c r="A148" s="266"/>
      <c r="B148" s="266"/>
      <c r="C148" s="266"/>
    </row>
    <row r="149" spans="1:15" x14ac:dyDescent="0.25">
      <c r="A149" s="266"/>
      <c r="B149" s="266"/>
      <c r="C149" s="266"/>
    </row>
    <row r="150" spans="1:15" x14ac:dyDescent="0.25">
      <c r="A150" s="266"/>
      <c r="B150" s="266"/>
      <c r="C150" s="266"/>
    </row>
    <row r="151" spans="1:15" x14ac:dyDescent="0.25">
      <c r="A151" s="266"/>
      <c r="B151" s="266"/>
      <c r="C151" s="266"/>
    </row>
    <row r="152" spans="1:15" x14ac:dyDescent="0.25">
      <c r="A152" s="266"/>
      <c r="B152" s="266"/>
      <c r="C152" s="266"/>
    </row>
    <row r="153" spans="1:15" x14ac:dyDescent="0.25">
      <c r="A153" s="266"/>
      <c r="B153" s="266"/>
      <c r="C153" s="266"/>
    </row>
    <row r="154" spans="1:15" x14ac:dyDescent="0.25">
      <c r="A154" s="266"/>
      <c r="B154" s="266"/>
      <c r="C154" s="266"/>
    </row>
    <row r="155" spans="1:15" x14ac:dyDescent="0.25">
      <c r="A155" s="266"/>
      <c r="B155" s="266"/>
      <c r="C155" s="266"/>
    </row>
    <row r="156" spans="1:15" x14ac:dyDescent="0.25">
      <c r="A156" s="266"/>
      <c r="B156" s="266"/>
      <c r="C156" s="266"/>
    </row>
    <row r="157" spans="1:15" x14ac:dyDescent="0.25">
      <c r="A157" s="266"/>
      <c r="B157" s="266"/>
      <c r="C157" s="266"/>
    </row>
    <row r="158" spans="1:15" x14ac:dyDescent="0.25">
      <c r="A158" s="266"/>
      <c r="B158" s="266"/>
      <c r="C158" s="266"/>
    </row>
    <row r="159" spans="1:15" x14ac:dyDescent="0.25">
      <c r="A159" s="266"/>
      <c r="B159" s="266"/>
      <c r="C159" s="266"/>
    </row>
    <row r="160" spans="1:15" x14ac:dyDescent="0.25">
      <c r="A160" s="266"/>
      <c r="B160" s="266"/>
      <c r="C160" s="266"/>
    </row>
    <row r="161" spans="1:3" x14ac:dyDescent="0.25">
      <c r="A161" s="266"/>
      <c r="B161" s="266"/>
      <c r="C161" s="266"/>
    </row>
    <row r="162" spans="1:3" x14ac:dyDescent="0.25">
      <c r="A162" s="266"/>
      <c r="B162" s="266"/>
      <c r="C162" s="266"/>
    </row>
    <row r="163" spans="1:3" x14ac:dyDescent="0.25">
      <c r="A163" s="266"/>
      <c r="B163" s="266"/>
      <c r="C163" s="266"/>
    </row>
    <row r="164" spans="1:3" x14ac:dyDescent="0.25">
      <c r="A164" s="266"/>
      <c r="B164" s="266"/>
      <c r="C164" s="266"/>
    </row>
    <row r="165" spans="1:3" x14ac:dyDescent="0.25">
      <c r="A165" s="266"/>
      <c r="B165" s="266"/>
      <c r="C165" s="266"/>
    </row>
    <row r="166" spans="1:3" x14ac:dyDescent="0.25">
      <c r="A166" s="266"/>
      <c r="B166" s="266"/>
      <c r="C166" s="266"/>
    </row>
    <row r="167" spans="1:3" x14ac:dyDescent="0.25">
      <c r="A167" s="266"/>
      <c r="B167" s="266"/>
      <c r="C167" s="266"/>
    </row>
    <row r="168" spans="1:3" x14ac:dyDescent="0.25">
      <c r="A168" s="266"/>
      <c r="B168" s="266"/>
      <c r="C168" s="266"/>
    </row>
    <row r="169" spans="1:3" x14ac:dyDescent="0.25">
      <c r="A169" s="266"/>
      <c r="B169" s="266"/>
      <c r="C169" s="266"/>
    </row>
    <row r="170" spans="1:3" x14ac:dyDescent="0.25">
      <c r="A170" s="266"/>
      <c r="B170" s="266"/>
      <c r="C170" s="266"/>
    </row>
    <row r="171" spans="1:3" x14ac:dyDescent="0.25">
      <c r="A171" s="266"/>
      <c r="B171" s="266"/>
      <c r="C171" s="266"/>
    </row>
    <row r="172" spans="1:3" x14ac:dyDescent="0.25">
      <c r="A172" s="266"/>
      <c r="B172" s="266"/>
      <c r="C172" s="266"/>
    </row>
    <row r="173" spans="1:3" x14ac:dyDescent="0.25">
      <c r="A173" s="266"/>
      <c r="B173" s="266"/>
      <c r="C173" s="266"/>
    </row>
    <row r="174" spans="1:3" x14ac:dyDescent="0.25">
      <c r="A174" s="266"/>
      <c r="B174" s="266"/>
      <c r="C174" s="266"/>
    </row>
    <row r="175" spans="1:3" x14ac:dyDescent="0.25">
      <c r="A175" s="266"/>
      <c r="B175" s="266"/>
      <c r="C175" s="266"/>
    </row>
    <row r="176" spans="1:3" x14ac:dyDescent="0.25">
      <c r="A176" s="266"/>
      <c r="B176" s="266"/>
      <c r="C176" s="266"/>
    </row>
    <row r="177" spans="1:3" x14ac:dyDescent="0.25">
      <c r="A177" s="266"/>
      <c r="B177" s="266"/>
      <c r="C177" s="266"/>
    </row>
    <row r="178" spans="1:3" x14ac:dyDescent="0.25">
      <c r="A178" s="266"/>
      <c r="B178" s="266"/>
      <c r="C178" s="266"/>
    </row>
    <row r="179" spans="1:3" x14ac:dyDescent="0.25">
      <c r="A179" s="266"/>
      <c r="B179" s="266"/>
      <c r="C179" s="266"/>
    </row>
    <row r="180" spans="1:3" x14ac:dyDescent="0.25">
      <c r="A180" s="266"/>
      <c r="B180" s="266"/>
      <c r="C180" s="266"/>
    </row>
    <row r="181" spans="1:3" x14ac:dyDescent="0.25">
      <c r="A181" s="266"/>
      <c r="B181" s="266"/>
      <c r="C181" s="266"/>
    </row>
    <row r="182" spans="1:3" x14ac:dyDescent="0.25">
      <c r="A182" s="266"/>
      <c r="B182" s="266"/>
      <c r="C182" s="266"/>
    </row>
    <row r="183" spans="1:3" x14ac:dyDescent="0.25">
      <c r="A183" s="266"/>
      <c r="B183" s="266"/>
      <c r="C183" s="266"/>
    </row>
    <row r="184" spans="1:3" x14ac:dyDescent="0.25">
      <c r="A184" s="266"/>
      <c r="B184" s="266"/>
      <c r="C184" s="266"/>
    </row>
    <row r="185" spans="1:3" x14ac:dyDescent="0.25">
      <c r="A185" s="266"/>
      <c r="B185" s="266"/>
      <c r="C185" s="266"/>
    </row>
    <row r="186" spans="1:3" x14ac:dyDescent="0.25">
      <c r="A186" s="266"/>
      <c r="B186" s="266"/>
      <c r="C186" s="266"/>
    </row>
    <row r="187" spans="1:3" x14ac:dyDescent="0.25">
      <c r="A187" s="266"/>
      <c r="B187" s="266"/>
      <c r="C187" s="266"/>
    </row>
    <row r="188" spans="1:3" x14ac:dyDescent="0.25">
      <c r="A188" s="266"/>
      <c r="B188" s="266"/>
      <c r="C188" s="266"/>
    </row>
    <row r="189" spans="1:3" x14ac:dyDescent="0.25">
      <c r="A189" s="266"/>
      <c r="B189" s="266"/>
      <c r="C189" s="266"/>
    </row>
    <row r="190" spans="1:3" x14ac:dyDescent="0.25">
      <c r="A190" s="266"/>
      <c r="B190" s="266"/>
      <c r="C190" s="266"/>
    </row>
    <row r="191" spans="1:3" x14ac:dyDescent="0.25">
      <c r="A191" s="266"/>
      <c r="B191" s="266"/>
      <c r="C191" s="266"/>
    </row>
    <row r="192" spans="1:3" x14ac:dyDescent="0.25">
      <c r="A192" s="266"/>
      <c r="B192" s="266"/>
      <c r="C192" s="266"/>
    </row>
    <row r="193" spans="1:3" x14ac:dyDescent="0.25">
      <c r="A193" s="266"/>
      <c r="B193" s="266"/>
      <c r="C193" s="266"/>
    </row>
    <row r="194" spans="1:3" x14ac:dyDescent="0.25">
      <c r="A194" s="266"/>
      <c r="B194" s="266"/>
      <c r="C194" s="266"/>
    </row>
    <row r="195" spans="1:3" x14ac:dyDescent="0.25">
      <c r="A195" s="266"/>
      <c r="B195" s="266"/>
      <c r="C195" s="266"/>
    </row>
    <row r="196" spans="1:3" x14ac:dyDescent="0.25">
      <c r="A196" s="266"/>
      <c r="B196" s="266"/>
      <c r="C196" s="266"/>
    </row>
    <row r="197" spans="1:3" x14ac:dyDescent="0.25">
      <c r="A197" s="266"/>
      <c r="B197" s="266"/>
      <c r="C197" s="266"/>
    </row>
    <row r="198" spans="1:3" x14ac:dyDescent="0.25">
      <c r="A198" s="266"/>
      <c r="B198" s="266"/>
      <c r="C198" s="266"/>
    </row>
    <row r="199" spans="1:3" x14ac:dyDescent="0.25">
      <c r="A199" s="266"/>
      <c r="B199" s="266"/>
      <c r="C199" s="266"/>
    </row>
    <row r="200" spans="1:3" x14ac:dyDescent="0.25">
      <c r="A200" s="266"/>
      <c r="B200" s="266"/>
      <c r="C200" s="266"/>
    </row>
    <row r="201" spans="1:3" x14ac:dyDescent="0.25">
      <c r="A201" s="266"/>
      <c r="B201" s="266"/>
      <c r="C201" s="266"/>
    </row>
    <row r="202" spans="1:3" x14ac:dyDescent="0.25">
      <c r="A202" s="266"/>
      <c r="B202" s="266"/>
      <c r="C202" s="266"/>
    </row>
    <row r="203" spans="1:3" x14ac:dyDescent="0.25">
      <c r="A203" s="266"/>
      <c r="B203" s="266"/>
      <c r="C203" s="266"/>
    </row>
    <row r="204" spans="1:3" x14ac:dyDescent="0.25">
      <c r="A204" s="266"/>
      <c r="B204" s="266"/>
      <c r="C204" s="266"/>
    </row>
    <row r="205" spans="1:3" x14ac:dyDescent="0.25">
      <c r="A205" s="266"/>
      <c r="B205" s="266"/>
      <c r="C205" s="266"/>
    </row>
    <row r="206" spans="1:3" x14ac:dyDescent="0.25">
      <c r="A206" s="266"/>
      <c r="B206" s="266"/>
      <c r="C206" s="266"/>
    </row>
    <row r="207" spans="1:3" x14ac:dyDescent="0.25">
      <c r="A207" s="266"/>
      <c r="B207" s="266"/>
      <c r="C207" s="266"/>
    </row>
    <row r="208" spans="1:3" x14ac:dyDescent="0.25">
      <c r="A208" s="266"/>
      <c r="B208" s="266"/>
      <c r="C208" s="266"/>
    </row>
    <row r="209" spans="1:3" x14ac:dyDescent="0.25">
      <c r="A209" s="266"/>
      <c r="B209" s="266"/>
      <c r="C209" s="266"/>
    </row>
    <row r="210" spans="1:3" x14ac:dyDescent="0.25">
      <c r="A210" s="266"/>
      <c r="B210" s="266"/>
      <c r="C210" s="266"/>
    </row>
    <row r="211" spans="1:3" x14ac:dyDescent="0.25">
      <c r="A211" s="266"/>
      <c r="B211" s="266"/>
      <c r="C211" s="266"/>
    </row>
    <row r="212" spans="1:3" x14ac:dyDescent="0.25">
      <c r="A212" s="266"/>
      <c r="B212" s="266"/>
      <c r="C212" s="266"/>
    </row>
    <row r="213" spans="1:3" x14ac:dyDescent="0.25">
      <c r="A213" s="266"/>
      <c r="B213" s="266"/>
      <c r="C213" s="266"/>
    </row>
    <row r="214" spans="1:3" x14ac:dyDescent="0.25">
      <c r="A214" s="266"/>
      <c r="B214" s="266"/>
      <c r="C214" s="266"/>
    </row>
    <row r="215" spans="1:3" x14ac:dyDescent="0.25">
      <c r="A215" s="266"/>
      <c r="B215" s="266"/>
      <c r="C215" s="266"/>
    </row>
    <row r="216" spans="1:3" x14ac:dyDescent="0.25">
      <c r="A216" s="266"/>
      <c r="B216" s="266"/>
      <c r="C216" s="266"/>
    </row>
    <row r="217" spans="1:3" x14ac:dyDescent="0.25">
      <c r="A217" s="266"/>
      <c r="B217" s="266"/>
      <c r="C217" s="266"/>
    </row>
    <row r="218" spans="1:3" x14ac:dyDescent="0.25">
      <c r="A218" s="266"/>
      <c r="B218" s="266"/>
      <c r="C218" s="266"/>
    </row>
    <row r="219" spans="1:3" x14ac:dyDescent="0.25">
      <c r="A219" s="266"/>
      <c r="B219" s="266"/>
      <c r="C219" s="266"/>
    </row>
    <row r="220" spans="1:3" x14ac:dyDescent="0.25">
      <c r="A220" s="266"/>
      <c r="B220" s="266"/>
      <c r="C220" s="266"/>
    </row>
    <row r="221" spans="1:3" x14ac:dyDescent="0.25">
      <c r="A221" s="266"/>
      <c r="B221" s="266"/>
      <c r="C221" s="266"/>
    </row>
    <row r="222" spans="1:3" x14ac:dyDescent="0.25">
      <c r="A222" s="266"/>
      <c r="B222" s="266"/>
      <c r="C222" s="266"/>
    </row>
    <row r="223" spans="1:3" x14ac:dyDescent="0.25">
      <c r="A223" s="266"/>
      <c r="B223" s="266"/>
      <c r="C223" s="266"/>
    </row>
    <row r="224" spans="1:3" x14ac:dyDescent="0.25">
      <c r="A224" s="266"/>
      <c r="B224" s="266"/>
      <c r="C224" s="266"/>
    </row>
    <row r="225" spans="1:3" x14ac:dyDescent="0.25">
      <c r="A225" s="266"/>
      <c r="B225" s="266"/>
      <c r="C225" s="266"/>
    </row>
    <row r="226" spans="1:3" x14ac:dyDescent="0.25">
      <c r="A226" s="266"/>
      <c r="B226" s="266"/>
      <c r="C226" s="266"/>
    </row>
    <row r="227" spans="1:3" x14ac:dyDescent="0.25">
      <c r="A227" s="266"/>
      <c r="B227" s="266"/>
      <c r="C227" s="266"/>
    </row>
    <row r="228" spans="1:3" x14ac:dyDescent="0.25">
      <c r="A228" s="266"/>
      <c r="B228" s="266"/>
      <c r="C228" s="266"/>
    </row>
    <row r="229" spans="1:3" x14ac:dyDescent="0.25">
      <c r="A229" s="266"/>
      <c r="B229" s="266"/>
      <c r="C229" s="266"/>
    </row>
    <row r="230" spans="1:3" x14ac:dyDescent="0.25">
      <c r="A230" s="266"/>
      <c r="B230" s="266"/>
      <c r="C230" s="266"/>
    </row>
    <row r="231" spans="1:3" x14ac:dyDescent="0.25">
      <c r="A231" s="266"/>
      <c r="B231" s="266"/>
      <c r="C231" s="266"/>
    </row>
    <row r="232" spans="1:3" x14ac:dyDescent="0.25">
      <c r="A232" s="266"/>
      <c r="B232" s="266"/>
      <c r="C232" s="266"/>
    </row>
    <row r="233" spans="1:3" x14ac:dyDescent="0.25">
      <c r="A233" s="266"/>
      <c r="B233" s="266"/>
      <c r="C233" s="266"/>
    </row>
    <row r="234" spans="1:3" x14ac:dyDescent="0.25">
      <c r="A234" s="266"/>
      <c r="B234" s="266"/>
      <c r="C234" s="266"/>
    </row>
    <row r="235" spans="1:3" x14ac:dyDescent="0.25">
      <c r="A235" s="266"/>
      <c r="B235" s="266"/>
      <c r="C235" s="266"/>
    </row>
    <row r="236" spans="1:3" x14ac:dyDescent="0.25">
      <c r="A236" s="266"/>
      <c r="B236" s="266"/>
      <c r="C236" s="266"/>
    </row>
    <row r="237" spans="1:3" x14ac:dyDescent="0.25">
      <c r="A237" s="266"/>
      <c r="B237" s="266"/>
      <c r="C237" s="266"/>
    </row>
    <row r="238" spans="1:3" x14ac:dyDescent="0.25">
      <c r="A238" s="266"/>
      <c r="B238" s="266"/>
      <c r="C238" s="266"/>
    </row>
    <row r="239" spans="1:3" x14ac:dyDescent="0.25">
      <c r="A239" s="266"/>
      <c r="B239" s="266"/>
      <c r="C239" s="266"/>
    </row>
    <row r="240" spans="1:3" x14ac:dyDescent="0.25">
      <c r="A240" s="266"/>
      <c r="B240" s="266"/>
      <c r="C240" s="266"/>
    </row>
    <row r="241" spans="1:3" x14ac:dyDescent="0.25">
      <c r="A241" s="266"/>
      <c r="B241" s="266"/>
      <c r="C241" s="266"/>
    </row>
    <row r="242" spans="1:3" x14ac:dyDescent="0.25">
      <c r="A242" s="266"/>
      <c r="B242" s="266"/>
      <c r="C242" s="266"/>
    </row>
    <row r="243" spans="1:3" x14ac:dyDescent="0.25">
      <c r="A243" s="266"/>
      <c r="B243" s="266"/>
      <c r="C243" s="266"/>
    </row>
    <row r="244" spans="1:3" x14ac:dyDescent="0.25">
      <c r="A244" s="266"/>
      <c r="B244" s="266"/>
      <c r="C244" s="266"/>
    </row>
    <row r="245" spans="1:3" x14ac:dyDescent="0.25">
      <c r="A245" s="266"/>
      <c r="B245" s="266"/>
      <c r="C245" s="266"/>
    </row>
    <row r="246" spans="1:3" x14ac:dyDescent="0.25">
      <c r="A246" s="266"/>
      <c r="B246" s="266"/>
      <c r="C246" s="266"/>
    </row>
    <row r="247" spans="1:3" x14ac:dyDescent="0.25">
      <c r="A247" s="266"/>
      <c r="B247" s="266"/>
      <c r="C247" s="266"/>
    </row>
    <row r="248" spans="1:3" x14ac:dyDescent="0.25">
      <c r="A248" s="266"/>
      <c r="B248" s="266"/>
      <c r="C248" s="266"/>
    </row>
    <row r="249" spans="1:3" x14ac:dyDescent="0.25">
      <c r="A249" s="266"/>
      <c r="B249" s="266"/>
      <c r="C249" s="266"/>
    </row>
    <row r="250" spans="1:3" x14ac:dyDescent="0.25">
      <c r="A250" s="266"/>
      <c r="B250" s="266"/>
      <c r="C250" s="266"/>
    </row>
    <row r="251" spans="1:3" x14ac:dyDescent="0.25">
      <c r="A251" s="266"/>
      <c r="B251" s="266"/>
      <c r="C251" s="266"/>
    </row>
    <row r="252" spans="1:3" x14ac:dyDescent="0.25">
      <c r="A252" s="266"/>
      <c r="B252" s="266"/>
      <c r="C252" s="266"/>
    </row>
    <row r="253" spans="1:3" x14ac:dyDescent="0.25">
      <c r="A253" s="266"/>
      <c r="B253" s="266"/>
      <c r="C253" s="266"/>
    </row>
    <row r="254" spans="1:3" x14ac:dyDescent="0.25">
      <c r="A254" s="266"/>
      <c r="B254" s="266"/>
      <c r="C254" s="266"/>
    </row>
    <row r="255" spans="1:3" x14ac:dyDescent="0.25">
      <c r="A255" s="266"/>
      <c r="B255" s="266"/>
      <c r="C255" s="266"/>
    </row>
    <row r="256" spans="1:3" x14ac:dyDescent="0.25">
      <c r="A256" s="266"/>
      <c r="B256" s="266"/>
      <c r="C256" s="266"/>
    </row>
    <row r="257" spans="1:3" x14ac:dyDescent="0.25">
      <c r="A257" s="266"/>
      <c r="B257" s="266"/>
      <c r="C257" s="266"/>
    </row>
    <row r="258" spans="1:3" x14ac:dyDescent="0.25">
      <c r="A258" s="266"/>
      <c r="B258" s="266"/>
      <c r="C258" s="266"/>
    </row>
    <row r="259" spans="1:3" x14ac:dyDescent="0.25">
      <c r="A259" s="266"/>
      <c r="B259" s="266"/>
      <c r="C259" s="266"/>
    </row>
    <row r="260" spans="1:3" x14ac:dyDescent="0.25">
      <c r="A260" s="266"/>
      <c r="B260" s="266"/>
      <c r="C260" s="266"/>
    </row>
    <row r="261" spans="1:3" x14ac:dyDescent="0.25">
      <c r="A261" s="266"/>
      <c r="B261" s="266"/>
      <c r="C261" s="266"/>
    </row>
    <row r="262" spans="1:3" x14ac:dyDescent="0.25">
      <c r="A262" s="266"/>
      <c r="B262" s="266"/>
      <c r="C262" s="266"/>
    </row>
    <row r="263" spans="1:3" x14ac:dyDescent="0.25">
      <c r="A263" s="266"/>
      <c r="B263" s="266"/>
      <c r="C263" s="266"/>
    </row>
    <row r="264" spans="1:3" x14ac:dyDescent="0.25">
      <c r="A264" s="266"/>
      <c r="B264" s="266"/>
      <c r="C264" s="266"/>
    </row>
    <row r="265" spans="1:3" x14ac:dyDescent="0.25">
      <c r="A265" s="266"/>
      <c r="B265" s="266"/>
      <c r="C265" s="266"/>
    </row>
    <row r="266" spans="1:3" x14ac:dyDescent="0.25">
      <c r="A266" s="266"/>
      <c r="B266" s="266"/>
      <c r="C266" s="266"/>
    </row>
    <row r="267" spans="1:3" x14ac:dyDescent="0.25">
      <c r="A267" s="266"/>
      <c r="B267" s="266"/>
      <c r="C267" s="266"/>
    </row>
    <row r="268" spans="1:3" x14ac:dyDescent="0.25">
      <c r="A268" s="266"/>
      <c r="B268" s="266"/>
      <c r="C268" s="266"/>
    </row>
    <row r="269" spans="1:3" x14ac:dyDescent="0.25">
      <c r="A269" s="266"/>
      <c r="B269" s="266"/>
      <c r="C269" s="266"/>
    </row>
    <row r="270" spans="1:3" x14ac:dyDescent="0.25">
      <c r="A270" s="266"/>
      <c r="B270" s="266"/>
      <c r="C270" s="266"/>
    </row>
    <row r="271" spans="1:3" x14ac:dyDescent="0.25">
      <c r="A271" s="266"/>
      <c r="B271" s="266"/>
      <c r="C271" s="266"/>
    </row>
    <row r="272" spans="1:3" x14ac:dyDescent="0.25">
      <c r="A272" s="266"/>
      <c r="B272" s="266"/>
      <c r="C272" s="266"/>
    </row>
    <row r="273" spans="1:3" x14ac:dyDescent="0.25">
      <c r="A273" s="266"/>
      <c r="B273" s="266"/>
      <c r="C273" s="266"/>
    </row>
    <row r="274" spans="1:3" x14ac:dyDescent="0.25">
      <c r="A274" s="266"/>
      <c r="B274" s="266"/>
      <c r="C274" s="266"/>
    </row>
    <row r="275" spans="1:3" x14ac:dyDescent="0.25">
      <c r="A275" s="266"/>
      <c r="B275" s="266"/>
      <c r="C275" s="266"/>
    </row>
    <row r="276" spans="1:3" x14ac:dyDescent="0.25">
      <c r="A276" s="266"/>
      <c r="B276" s="266"/>
      <c r="C276" s="266"/>
    </row>
    <row r="277" spans="1:3" x14ac:dyDescent="0.25">
      <c r="A277" s="266"/>
      <c r="B277" s="266"/>
      <c r="C277" s="266"/>
    </row>
    <row r="278" spans="1:3" x14ac:dyDescent="0.25">
      <c r="A278" s="266"/>
      <c r="B278" s="266"/>
      <c r="C278" s="266"/>
    </row>
    <row r="279" spans="1:3" x14ac:dyDescent="0.25">
      <c r="A279" s="266"/>
      <c r="B279" s="266"/>
      <c r="C279" s="266"/>
    </row>
    <row r="280" spans="1:3" x14ac:dyDescent="0.25">
      <c r="A280" s="266"/>
      <c r="B280" s="266"/>
      <c r="C280" s="266"/>
    </row>
    <row r="281" spans="1:3" x14ac:dyDescent="0.25">
      <c r="A281" s="266"/>
      <c r="B281" s="266"/>
      <c r="C281" s="266"/>
    </row>
    <row r="282" spans="1:3" x14ac:dyDescent="0.25">
      <c r="A282" s="266"/>
      <c r="B282" s="266"/>
      <c r="C282" s="266"/>
    </row>
    <row r="283" spans="1:3" x14ac:dyDescent="0.25">
      <c r="A283" s="266"/>
      <c r="B283" s="266"/>
      <c r="C283" s="266"/>
    </row>
    <row r="284" spans="1:3" x14ac:dyDescent="0.25">
      <c r="A284" s="266"/>
      <c r="B284" s="266"/>
      <c r="C284" s="266"/>
    </row>
    <row r="285" spans="1:3" x14ac:dyDescent="0.25">
      <c r="A285" s="266"/>
      <c r="B285" s="266"/>
      <c r="C285" s="266"/>
    </row>
    <row r="286" spans="1:3" x14ac:dyDescent="0.25">
      <c r="A286" s="266"/>
      <c r="B286" s="266"/>
      <c r="C286" s="266"/>
    </row>
    <row r="287" spans="1:3" x14ac:dyDescent="0.25">
      <c r="A287" s="266"/>
      <c r="B287" s="266"/>
      <c r="C287" s="266"/>
    </row>
    <row r="288" spans="1:3" x14ac:dyDescent="0.25">
      <c r="A288" s="266"/>
      <c r="B288" s="266"/>
      <c r="C288" s="266"/>
    </row>
    <row r="289" spans="1:3" x14ac:dyDescent="0.25">
      <c r="A289" s="266"/>
      <c r="B289" s="266"/>
      <c r="C289" s="266"/>
    </row>
    <row r="290" spans="1:3" x14ac:dyDescent="0.25">
      <c r="A290" s="266"/>
      <c r="B290" s="266"/>
      <c r="C290" s="266"/>
    </row>
    <row r="291" spans="1:3" x14ac:dyDescent="0.25">
      <c r="A291" s="266"/>
      <c r="B291" s="266"/>
      <c r="C291" s="266"/>
    </row>
    <row r="292" spans="1:3" x14ac:dyDescent="0.25">
      <c r="A292" s="266"/>
      <c r="B292" s="266"/>
      <c r="C292" s="266"/>
    </row>
    <row r="293" spans="1:3" x14ac:dyDescent="0.25">
      <c r="A293" s="266"/>
      <c r="B293" s="266"/>
      <c r="C293" s="266"/>
    </row>
    <row r="294" spans="1:3" x14ac:dyDescent="0.25">
      <c r="A294" s="266"/>
      <c r="B294" s="266"/>
      <c r="C294" s="266"/>
    </row>
    <row r="295" spans="1:3" x14ac:dyDescent="0.25">
      <c r="A295" s="266"/>
      <c r="B295" s="266"/>
      <c r="C295" s="266"/>
    </row>
    <row r="296" spans="1:3" x14ac:dyDescent="0.25">
      <c r="A296" s="266"/>
      <c r="B296" s="266"/>
      <c r="C296" s="266"/>
    </row>
    <row r="297" spans="1:3" x14ac:dyDescent="0.25">
      <c r="A297" s="266"/>
      <c r="B297" s="266"/>
      <c r="C297" s="266"/>
    </row>
    <row r="298" spans="1:3" x14ac:dyDescent="0.25">
      <c r="A298" s="266"/>
      <c r="B298" s="266"/>
      <c r="C298" s="266"/>
    </row>
    <row r="299" spans="1:3" x14ac:dyDescent="0.25">
      <c r="A299" s="266"/>
      <c r="B299" s="266"/>
      <c r="C299" s="266"/>
    </row>
    <row r="300" spans="1:3" x14ac:dyDescent="0.25">
      <c r="A300" s="266"/>
      <c r="B300" s="266"/>
      <c r="C300" s="266"/>
    </row>
    <row r="301" spans="1:3" x14ac:dyDescent="0.25">
      <c r="A301" s="266"/>
      <c r="B301" s="266"/>
      <c r="C301" s="266"/>
    </row>
    <row r="302" spans="1:3" x14ac:dyDescent="0.25">
      <c r="A302" s="266"/>
      <c r="B302" s="266"/>
      <c r="C302" s="266"/>
    </row>
    <row r="303" spans="1:3" x14ac:dyDescent="0.25">
      <c r="A303" s="266"/>
      <c r="B303" s="266"/>
      <c r="C303" s="266"/>
    </row>
    <row r="304" spans="1:3" x14ac:dyDescent="0.25">
      <c r="A304" s="266"/>
      <c r="B304" s="266"/>
      <c r="C304" s="266"/>
    </row>
    <row r="305" spans="1:3" x14ac:dyDescent="0.25">
      <c r="A305" s="266"/>
      <c r="B305" s="266"/>
      <c r="C305" s="266"/>
    </row>
    <row r="306" spans="1:3" x14ac:dyDescent="0.25">
      <c r="A306" s="266"/>
      <c r="B306" s="266"/>
      <c r="C306" s="266"/>
    </row>
    <row r="307" spans="1:3" x14ac:dyDescent="0.25">
      <c r="A307" s="266"/>
      <c r="B307" s="266"/>
      <c r="C307" s="266"/>
    </row>
    <row r="308" spans="1:3" x14ac:dyDescent="0.25">
      <c r="A308" s="266"/>
      <c r="B308" s="266"/>
      <c r="C308" s="266"/>
    </row>
    <row r="309" spans="1:3" x14ac:dyDescent="0.25">
      <c r="A309" s="266"/>
      <c r="B309" s="266"/>
      <c r="C309" s="266"/>
    </row>
    <row r="310" spans="1:3" x14ac:dyDescent="0.25">
      <c r="A310" s="266"/>
      <c r="B310" s="266"/>
      <c r="C310" s="266"/>
    </row>
    <row r="311" spans="1:3" x14ac:dyDescent="0.25">
      <c r="A311" s="266"/>
      <c r="B311" s="266"/>
      <c r="C311" s="266"/>
    </row>
    <row r="312" spans="1:3" x14ac:dyDescent="0.25">
      <c r="A312" s="266"/>
      <c r="B312" s="266"/>
      <c r="C312" s="266"/>
    </row>
    <row r="313" spans="1:3" x14ac:dyDescent="0.25">
      <c r="A313" s="266"/>
      <c r="B313" s="266"/>
      <c r="C313" s="266"/>
    </row>
    <row r="314" spans="1:3" x14ac:dyDescent="0.25">
      <c r="A314" s="266"/>
      <c r="B314" s="266"/>
      <c r="C314" s="266"/>
    </row>
    <row r="315" spans="1:3" x14ac:dyDescent="0.25">
      <c r="A315" s="266"/>
      <c r="B315" s="266"/>
      <c r="C315" s="266"/>
    </row>
    <row r="316" spans="1:3" x14ac:dyDescent="0.25">
      <c r="A316" s="266"/>
      <c r="B316" s="266"/>
      <c r="C316" s="266"/>
    </row>
    <row r="317" spans="1:3" x14ac:dyDescent="0.25">
      <c r="A317" s="266"/>
      <c r="B317" s="266"/>
      <c r="C317" s="266"/>
    </row>
    <row r="318" spans="1:3" x14ac:dyDescent="0.25">
      <c r="A318" s="266"/>
      <c r="B318" s="266"/>
      <c r="C318" s="266"/>
    </row>
    <row r="319" spans="1:3" x14ac:dyDescent="0.25">
      <c r="A319" s="266"/>
      <c r="B319" s="266"/>
      <c r="C319" s="266"/>
    </row>
    <row r="320" spans="1:3" x14ac:dyDescent="0.25">
      <c r="A320" s="266"/>
      <c r="B320" s="266"/>
      <c r="C320" s="266"/>
    </row>
    <row r="321" spans="1:3" x14ac:dyDescent="0.25">
      <c r="A321" s="266"/>
      <c r="B321" s="266"/>
      <c r="C321" s="266"/>
    </row>
    <row r="322" spans="1:3" x14ac:dyDescent="0.25">
      <c r="A322" s="266"/>
      <c r="B322" s="266"/>
      <c r="C322" s="266"/>
    </row>
    <row r="323" spans="1:3" x14ac:dyDescent="0.25">
      <c r="A323" s="266"/>
      <c r="B323" s="266"/>
      <c r="C323" s="266"/>
    </row>
    <row r="324" spans="1:3" x14ac:dyDescent="0.25">
      <c r="A324" s="266"/>
      <c r="B324" s="266"/>
      <c r="C324" s="266"/>
    </row>
    <row r="325" spans="1:3" x14ac:dyDescent="0.25">
      <c r="A325" s="266"/>
      <c r="B325" s="266"/>
      <c r="C325" s="266"/>
    </row>
    <row r="326" spans="1:3" x14ac:dyDescent="0.25">
      <c r="A326" s="266"/>
      <c r="B326" s="266"/>
      <c r="C326" s="266"/>
    </row>
    <row r="327" spans="1:3" x14ac:dyDescent="0.25">
      <c r="A327" s="266"/>
      <c r="B327" s="266"/>
      <c r="C327" s="266"/>
    </row>
    <row r="328" spans="1:3" x14ac:dyDescent="0.25">
      <c r="A328" s="266"/>
      <c r="B328" s="266"/>
      <c r="C328" s="266"/>
    </row>
    <row r="329" spans="1:3" x14ac:dyDescent="0.25">
      <c r="A329" s="266"/>
      <c r="B329" s="266"/>
      <c r="C329" s="266"/>
    </row>
    <row r="330" spans="1:3" x14ac:dyDescent="0.25">
      <c r="A330" s="266"/>
      <c r="B330" s="266"/>
      <c r="C330" s="266"/>
    </row>
    <row r="331" spans="1:3" x14ac:dyDescent="0.25">
      <c r="A331" s="266"/>
      <c r="B331" s="266"/>
      <c r="C331" s="266"/>
    </row>
    <row r="332" spans="1:3" x14ac:dyDescent="0.25">
      <c r="A332" s="266"/>
      <c r="B332" s="266"/>
      <c r="C332" s="266"/>
    </row>
    <row r="333" spans="1:3" x14ac:dyDescent="0.25">
      <c r="A333" s="266"/>
      <c r="B333" s="266"/>
      <c r="C333" s="266"/>
    </row>
    <row r="334" spans="1:3" x14ac:dyDescent="0.25">
      <c r="A334" s="266"/>
      <c r="B334" s="266"/>
      <c r="C334" s="266"/>
    </row>
    <row r="335" spans="1:3" x14ac:dyDescent="0.25">
      <c r="A335" s="266"/>
      <c r="B335" s="266"/>
      <c r="C335" s="266"/>
    </row>
    <row r="336" spans="1:3" x14ac:dyDescent="0.25">
      <c r="A336" s="266"/>
      <c r="B336" s="266"/>
      <c r="C336" s="266"/>
    </row>
    <row r="337" spans="1:3" x14ac:dyDescent="0.25">
      <c r="A337" s="266"/>
      <c r="B337" s="266"/>
      <c r="C337" s="266"/>
    </row>
    <row r="338" spans="1:3" x14ac:dyDescent="0.25">
      <c r="A338" s="266"/>
      <c r="B338" s="266"/>
      <c r="C338" s="266"/>
    </row>
    <row r="339" spans="1:3" x14ac:dyDescent="0.25">
      <c r="A339" s="266"/>
      <c r="B339" s="266"/>
      <c r="C339" s="266"/>
    </row>
    <row r="340" spans="1:3" x14ac:dyDescent="0.25">
      <c r="A340" s="266"/>
      <c r="B340" s="266"/>
      <c r="C340" s="266"/>
    </row>
    <row r="341" spans="1:3" x14ac:dyDescent="0.25">
      <c r="A341" s="266"/>
      <c r="B341" s="266"/>
      <c r="C341" s="266"/>
    </row>
    <row r="342" spans="1:3" x14ac:dyDescent="0.25">
      <c r="A342" s="266"/>
      <c r="B342" s="266"/>
      <c r="C342" s="266"/>
    </row>
    <row r="343" spans="1:3" x14ac:dyDescent="0.25">
      <c r="A343" s="266"/>
      <c r="B343" s="266"/>
      <c r="C343" s="266"/>
    </row>
    <row r="344" spans="1:3" x14ac:dyDescent="0.25">
      <c r="A344" s="266"/>
      <c r="B344" s="266"/>
      <c r="C344" s="266"/>
    </row>
    <row r="345" spans="1:3" x14ac:dyDescent="0.25">
      <c r="A345" s="266"/>
      <c r="B345" s="266"/>
      <c r="C345" s="266"/>
    </row>
    <row r="346" spans="1:3" x14ac:dyDescent="0.25">
      <c r="A346" s="266"/>
      <c r="B346" s="266"/>
      <c r="C346" s="266"/>
    </row>
    <row r="347" spans="1:3" x14ac:dyDescent="0.25">
      <c r="A347" s="266"/>
      <c r="B347" s="266"/>
      <c r="C347" s="266"/>
    </row>
    <row r="348" spans="1:3" x14ac:dyDescent="0.25">
      <c r="A348" s="266"/>
      <c r="B348" s="266"/>
      <c r="C348" s="266"/>
    </row>
    <row r="349" spans="1:3" x14ac:dyDescent="0.25">
      <c r="A349" s="266"/>
      <c r="B349" s="266"/>
      <c r="C349" s="266"/>
    </row>
    <row r="350" spans="1:3" x14ac:dyDescent="0.25">
      <c r="A350" s="266"/>
      <c r="B350" s="266"/>
      <c r="C350" s="266"/>
    </row>
    <row r="351" spans="1:3" x14ac:dyDescent="0.25">
      <c r="A351" s="266"/>
      <c r="B351" s="266"/>
      <c r="C351" s="266"/>
    </row>
    <row r="352" spans="1:3" x14ac:dyDescent="0.25">
      <c r="A352" s="266"/>
      <c r="B352" s="266"/>
      <c r="C352" s="266"/>
    </row>
    <row r="353" spans="1:3" x14ac:dyDescent="0.25">
      <c r="A353" s="266"/>
      <c r="B353" s="266"/>
      <c r="C353" s="266"/>
    </row>
    <row r="354" spans="1:3" x14ac:dyDescent="0.25">
      <c r="A354" s="266"/>
      <c r="B354" s="266"/>
      <c r="C354" s="266"/>
    </row>
    <row r="355" spans="1:3" x14ac:dyDescent="0.25">
      <c r="A355" s="266"/>
      <c r="B355" s="266"/>
      <c r="C355" s="266"/>
    </row>
    <row r="356" spans="1:3" x14ac:dyDescent="0.25">
      <c r="A356" s="266"/>
      <c r="B356" s="266"/>
      <c r="C356" s="266"/>
    </row>
    <row r="357" spans="1:3" x14ac:dyDescent="0.25">
      <c r="A357" s="266"/>
      <c r="B357" s="266"/>
      <c r="C357" s="266"/>
    </row>
    <row r="358" spans="1:3" x14ac:dyDescent="0.25">
      <c r="A358" s="266"/>
      <c r="B358" s="266"/>
      <c r="C358" s="266"/>
    </row>
    <row r="359" spans="1:3" x14ac:dyDescent="0.25">
      <c r="A359" s="266"/>
      <c r="B359" s="266"/>
      <c r="C359" s="266"/>
    </row>
    <row r="360" spans="1:3" x14ac:dyDescent="0.25">
      <c r="A360" s="266"/>
      <c r="B360" s="266"/>
      <c r="C360" s="266"/>
    </row>
    <row r="361" spans="1:3" x14ac:dyDescent="0.25">
      <c r="A361" s="266"/>
      <c r="B361" s="266"/>
      <c r="C361" s="266"/>
    </row>
    <row r="362" spans="1:3" x14ac:dyDescent="0.25">
      <c r="A362" s="266"/>
      <c r="B362" s="266"/>
      <c r="C362" s="266"/>
    </row>
    <row r="363" spans="1:3" x14ac:dyDescent="0.25">
      <c r="A363" s="266"/>
      <c r="B363" s="266"/>
      <c r="C363" s="266"/>
    </row>
    <row r="364" spans="1:3" x14ac:dyDescent="0.25">
      <c r="A364" s="266"/>
      <c r="B364" s="266"/>
      <c r="C364" s="266"/>
    </row>
    <row r="365" spans="1:3" x14ac:dyDescent="0.25">
      <c r="A365" s="266"/>
      <c r="B365" s="266"/>
      <c r="C365" s="266"/>
    </row>
    <row r="366" spans="1:3" x14ac:dyDescent="0.25">
      <c r="A366" s="266"/>
      <c r="B366" s="266"/>
      <c r="C366" s="266"/>
    </row>
    <row r="367" spans="1:3" x14ac:dyDescent="0.25">
      <c r="A367" s="266"/>
      <c r="B367" s="266"/>
      <c r="C367" s="266"/>
    </row>
    <row r="368" spans="1:3" x14ac:dyDescent="0.25">
      <c r="A368" s="266"/>
      <c r="B368" s="266"/>
      <c r="C368" s="266"/>
    </row>
    <row r="369" spans="1:3" x14ac:dyDescent="0.25">
      <c r="A369" s="266"/>
      <c r="B369" s="266"/>
      <c r="C369" s="266"/>
    </row>
    <row r="370" spans="1:3" x14ac:dyDescent="0.25">
      <c r="A370" s="266"/>
      <c r="B370" s="266"/>
      <c r="C370" s="266"/>
    </row>
    <row r="371" spans="1:3" x14ac:dyDescent="0.25">
      <c r="A371" s="266"/>
      <c r="B371" s="266"/>
      <c r="C371" s="266"/>
    </row>
    <row r="372" spans="1:3" x14ac:dyDescent="0.25">
      <c r="A372" s="266"/>
      <c r="B372" s="266"/>
      <c r="C372" s="266"/>
    </row>
    <row r="373" spans="1:3" x14ac:dyDescent="0.25">
      <c r="A373" s="266"/>
      <c r="B373" s="266"/>
      <c r="C373" s="266"/>
    </row>
    <row r="374" spans="1:3" x14ac:dyDescent="0.25">
      <c r="A374" s="266"/>
      <c r="B374" s="266"/>
      <c r="C374" s="266"/>
    </row>
    <row r="375" spans="1:3" x14ac:dyDescent="0.25">
      <c r="A375" s="266"/>
      <c r="B375" s="266"/>
      <c r="C375" s="266"/>
    </row>
    <row r="376" spans="1:3" x14ac:dyDescent="0.25">
      <c r="A376" s="266"/>
      <c r="B376" s="266"/>
      <c r="C376" s="266"/>
    </row>
    <row r="377" spans="1:3" x14ac:dyDescent="0.25">
      <c r="A377" s="266"/>
      <c r="B377" s="266"/>
      <c r="C377" s="266"/>
    </row>
    <row r="378" spans="1:3" x14ac:dyDescent="0.25">
      <c r="A378" s="266"/>
      <c r="B378" s="266"/>
      <c r="C378" s="266"/>
    </row>
    <row r="379" spans="1:3" x14ac:dyDescent="0.25">
      <c r="A379" s="266"/>
      <c r="B379" s="266"/>
      <c r="C379" s="266"/>
    </row>
    <row r="380" spans="1:3" x14ac:dyDescent="0.25">
      <c r="A380" s="266"/>
      <c r="B380" s="266"/>
      <c r="C380" s="266"/>
    </row>
    <row r="381" spans="1:3" x14ac:dyDescent="0.25">
      <c r="A381" s="266"/>
      <c r="B381" s="266"/>
      <c r="C381" s="266"/>
    </row>
    <row r="382" spans="1:3" x14ac:dyDescent="0.25">
      <c r="A382" s="266"/>
      <c r="B382" s="266"/>
      <c r="C382" s="266"/>
    </row>
    <row r="383" spans="1:3" x14ac:dyDescent="0.25">
      <c r="A383" s="266"/>
      <c r="B383" s="266"/>
      <c r="C383" s="266"/>
    </row>
    <row r="384" spans="1:3" x14ac:dyDescent="0.25">
      <c r="A384" s="266"/>
      <c r="B384" s="266"/>
      <c r="C384" s="266"/>
    </row>
    <row r="385" spans="1:3" x14ac:dyDescent="0.25">
      <c r="A385" s="266"/>
      <c r="B385" s="266"/>
      <c r="C385" s="266"/>
    </row>
    <row r="386" spans="1:3" x14ac:dyDescent="0.25">
      <c r="A386" s="266"/>
      <c r="B386" s="266"/>
      <c r="C386" s="266"/>
    </row>
    <row r="387" spans="1:3" x14ac:dyDescent="0.25">
      <c r="A387" s="266"/>
      <c r="B387" s="266"/>
      <c r="C387" s="266"/>
    </row>
    <row r="388" spans="1:3" x14ac:dyDescent="0.25">
      <c r="A388" s="266"/>
      <c r="B388" s="266"/>
      <c r="C388" s="266"/>
    </row>
  </sheetData>
  <mergeCells count="216">
    <mergeCell ref="AW46:AW47"/>
    <mergeCell ref="AX46:AX47"/>
    <mergeCell ref="AR24:AR25"/>
    <mergeCell ref="AQ24:AQ25"/>
    <mergeCell ref="AP24:AP25"/>
    <mergeCell ref="AO24:AO25"/>
    <mergeCell ref="AN24:AN25"/>
    <mergeCell ref="AX18:AX23"/>
    <mergeCell ref="AW18:AW23"/>
    <mergeCell ref="AV18:AV23"/>
    <mergeCell ref="AN46:AN47"/>
    <mergeCell ref="AO46:AO47"/>
    <mergeCell ref="AP46:AP47"/>
    <mergeCell ref="AQ46:AQ47"/>
    <mergeCell ref="AR46:AR47"/>
    <mergeCell ref="AS46:AS47"/>
    <mergeCell ref="AT46:AT47"/>
    <mergeCell ref="AU46:AU47"/>
    <mergeCell ref="AV44:AV45"/>
    <mergeCell ref="AV46:AV47"/>
    <mergeCell ref="AW42:AW43"/>
    <mergeCell ref="AX42:AX43"/>
    <mergeCell ref="AN44:AN45"/>
    <mergeCell ref="AO44:AO45"/>
    <mergeCell ref="AP44:AP45"/>
    <mergeCell ref="AQ44:AQ45"/>
    <mergeCell ref="AR44:AR45"/>
    <mergeCell ref="AS44:AS45"/>
    <mergeCell ref="AT44:AT45"/>
    <mergeCell ref="AU44:AU45"/>
    <mergeCell ref="AW44:AW45"/>
    <mergeCell ref="AX44:AX45"/>
    <mergeCell ref="AN42:AN43"/>
    <mergeCell ref="AO42:AO43"/>
    <mergeCell ref="AP42:AP43"/>
    <mergeCell ref="AQ42:AQ43"/>
    <mergeCell ref="AR42:AR43"/>
    <mergeCell ref="AS42:AS43"/>
    <mergeCell ref="AT42:AT43"/>
    <mergeCell ref="AU42:AU43"/>
    <mergeCell ref="AV40:AV41"/>
    <mergeCell ref="AV42:AV43"/>
    <mergeCell ref="AV36:AV37"/>
    <mergeCell ref="AW36:AW37"/>
    <mergeCell ref="AX36:AX37"/>
    <mergeCell ref="AV38:AV39"/>
    <mergeCell ref="AW38:AW39"/>
    <mergeCell ref="AX38:AX39"/>
    <mergeCell ref="AN40:AN41"/>
    <mergeCell ref="AO40:AO41"/>
    <mergeCell ref="AP40:AP41"/>
    <mergeCell ref="AQ40:AQ41"/>
    <mergeCell ref="AR40:AR41"/>
    <mergeCell ref="AS40:AS41"/>
    <mergeCell ref="AT40:AT41"/>
    <mergeCell ref="AU40:AU41"/>
    <mergeCell ref="AW40:AW41"/>
    <mergeCell ref="AX40:AX41"/>
    <mergeCell ref="AN36:AN37"/>
    <mergeCell ref="AO36:AO37"/>
    <mergeCell ref="AP36:AP37"/>
    <mergeCell ref="AQ36:AQ37"/>
    <mergeCell ref="AR36:AR37"/>
    <mergeCell ref="AS36:AS37"/>
    <mergeCell ref="AT36:AT37"/>
    <mergeCell ref="AU36:AU37"/>
    <mergeCell ref="AN38:AN39"/>
    <mergeCell ref="AO38:AO39"/>
    <mergeCell ref="AP38:AP39"/>
    <mergeCell ref="AQ38:AQ39"/>
    <mergeCell ref="AR38:AR39"/>
    <mergeCell ref="AS38:AS39"/>
    <mergeCell ref="AT38:AT39"/>
    <mergeCell ref="AU38:AU39"/>
    <mergeCell ref="G140:O140"/>
    <mergeCell ref="G90:O90"/>
    <mergeCell ref="G100:O100"/>
    <mergeCell ref="G110:O110"/>
    <mergeCell ref="G120:O120"/>
    <mergeCell ref="G130:O130"/>
    <mergeCell ref="G80:O80"/>
    <mergeCell ref="J24:K24"/>
    <mergeCell ref="H24:I24"/>
    <mergeCell ref="AR8:AR9"/>
    <mergeCell ref="AR10:AR11"/>
    <mergeCell ref="AS10:AS11"/>
    <mergeCell ref="AT10:AT11"/>
    <mergeCell ref="AU10:AU11"/>
    <mergeCell ref="AN6:AN7"/>
    <mergeCell ref="AO6:AO7"/>
    <mergeCell ref="AP6:AP7"/>
    <mergeCell ref="AQ6:AQ7"/>
    <mergeCell ref="AR6:AR7"/>
    <mergeCell ref="AQ8:AQ9"/>
    <mergeCell ref="AP8:AP9"/>
    <mergeCell ref="AO8:AO9"/>
    <mergeCell ref="AN8:AN9"/>
    <mergeCell ref="AN10:AN11"/>
    <mergeCell ref="AO10:AO11"/>
    <mergeCell ref="AP10:AP11"/>
    <mergeCell ref="AQ10:AQ11"/>
    <mergeCell ref="AX7:AY7"/>
    <mergeCell ref="AW8:AW9"/>
    <mergeCell ref="AX8:AX9"/>
    <mergeCell ref="AV10:AV11"/>
    <mergeCell ref="AW10:AW11"/>
    <mergeCell ref="AX10:AX11"/>
    <mergeCell ref="AS6:AS7"/>
    <mergeCell ref="AT6:AT7"/>
    <mergeCell ref="AU6:AU7"/>
    <mergeCell ref="AV8:AV9"/>
    <mergeCell ref="AU8:AU9"/>
    <mergeCell ref="AT8:AT9"/>
    <mergeCell ref="AS8:AS9"/>
    <mergeCell ref="AS14:AS15"/>
    <mergeCell ref="AT14:AT15"/>
    <mergeCell ref="AU14:AU15"/>
    <mergeCell ref="AN12:AN13"/>
    <mergeCell ref="AO12:AO13"/>
    <mergeCell ref="AP12:AP13"/>
    <mergeCell ref="AQ12:AQ13"/>
    <mergeCell ref="AR12:AR13"/>
    <mergeCell ref="AV12:AV13"/>
    <mergeCell ref="AR14:AR15"/>
    <mergeCell ref="AN14:AN15"/>
    <mergeCell ref="AO14:AO15"/>
    <mergeCell ref="AP14:AP15"/>
    <mergeCell ref="AQ14:AQ15"/>
    <mergeCell ref="AW12:AW13"/>
    <mergeCell ref="AX12:AX13"/>
    <mergeCell ref="AV14:AV15"/>
    <mergeCell ref="AW14:AW15"/>
    <mergeCell ref="AX14:AX15"/>
    <mergeCell ref="AS12:AS13"/>
    <mergeCell ref="AT12:AT13"/>
    <mergeCell ref="AU12:AU13"/>
    <mergeCell ref="AN18:AN23"/>
    <mergeCell ref="AO18:AO23"/>
    <mergeCell ref="AP18:AP23"/>
    <mergeCell ref="AQ18:AQ23"/>
    <mergeCell ref="AR18:AR23"/>
    <mergeCell ref="AS18:AS23"/>
    <mergeCell ref="AT18:AT23"/>
    <mergeCell ref="AU18:AU23"/>
    <mergeCell ref="AN16:AN17"/>
    <mergeCell ref="AO16:AO17"/>
    <mergeCell ref="AP16:AP17"/>
    <mergeCell ref="AQ16:AQ17"/>
    <mergeCell ref="AR16:AR17"/>
    <mergeCell ref="AV16:AV17"/>
    <mergeCell ref="AW16:AW17"/>
    <mergeCell ref="AX16:AX17"/>
    <mergeCell ref="AS16:AS17"/>
    <mergeCell ref="AT16:AT17"/>
    <mergeCell ref="AU16:AU17"/>
    <mergeCell ref="AN26:AN27"/>
    <mergeCell ref="AO26:AO27"/>
    <mergeCell ref="AP26:AP27"/>
    <mergeCell ref="AQ26:AQ27"/>
    <mergeCell ref="AR26:AR27"/>
    <mergeCell ref="AS26:AS27"/>
    <mergeCell ref="AT26:AT27"/>
    <mergeCell ref="AU26:AU27"/>
    <mergeCell ref="AV24:AV25"/>
    <mergeCell ref="AW24:AW25"/>
    <mergeCell ref="AX24:AX25"/>
    <mergeCell ref="AV26:AV27"/>
    <mergeCell ref="AW26:AW27"/>
    <mergeCell ref="AX26:AX27"/>
    <mergeCell ref="AS24:AS25"/>
    <mergeCell ref="AT24:AT25"/>
    <mergeCell ref="AU24:AU25"/>
    <mergeCell ref="AN30:AN31"/>
    <mergeCell ref="AO30:AO31"/>
    <mergeCell ref="AP30:AP31"/>
    <mergeCell ref="AQ30:AQ31"/>
    <mergeCell ref="AR30:AR31"/>
    <mergeCell ref="AS30:AS31"/>
    <mergeCell ref="AT30:AT31"/>
    <mergeCell ref="AU30:AU31"/>
    <mergeCell ref="AN28:AN29"/>
    <mergeCell ref="AO28:AO29"/>
    <mergeCell ref="AP28:AP29"/>
    <mergeCell ref="AQ28:AQ29"/>
    <mergeCell ref="AR28:AR29"/>
    <mergeCell ref="AV28:AV29"/>
    <mergeCell ref="AW28:AW29"/>
    <mergeCell ref="AX28:AX29"/>
    <mergeCell ref="AV30:AV31"/>
    <mergeCell ref="AW30:AW31"/>
    <mergeCell ref="AX30:AX31"/>
    <mergeCell ref="AS28:AS29"/>
    <mergeCell ref="AT28:AT29"/>
    <mergeCell ref="AU28:AU29"/>
    <mergeCell ref="AN34:AN35"/>
    <mergeCell ref="AO34:AO35"/>
    <mergeCell ref="AP34:AP35"/>
    <mergeCell ref="AQ34:AQ35"/>
    <mergeCell ref="AR34:AR35"/>
    <mergeCell ref="AS34:AS35"/>
    <mergeCell ref="AT34:AT35"/>
    <mergeCell ref="AU34:AU35"/>
    <mergeCell ref="AN32:AN33"/>
    <mergeCell ref="AO32:AO33"/>
    <mergeCell ref="AP32:AP33"/>
    <mergeCell ref="AQ32:AQ33"/>
    <mergeCell ref="AR32:AR33"/>
    <mergeCell ref="AV32:AV33"/>
    <mergeCell ref="AW32:AW33"/>
    <mergeCell ref="AX32:AX33"/>
    <mergeCell ref="AV34:AV35"/>
    <mergeCell ref="AW34:AW35"/>
    <mergeCell ref="AX34:AX35"/>
    <mergeCell ref="AS32:AS33"/>
    <mergeCell ref="AT32:AT33"/>
    <mergeCell ref="AU32:AU33"/>
  </mergeCells>
  <phoneticPr fontId="60" type="noConversion"/>
  <pageMargins left="0.7" right="0.7" top="0.75" bottom="0.75" header="0.3" footer="0.3"/>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0"/>
  <sheetViews>
    <sheetView zoomScale="115" zoomScaleNormal="115" workbookViewId="0">
      <selection activeCell="O27" sqref="O27"/>
    </sheetView>
  </sheetViews>
  <sheetFormatPr baseColWidth="10" defaultColWidth="11.42578125" defaultRowHeight="15" x14ac:dyDescent="0.25"/>
  <cols>
    <col min="1" max="16384" width="11.42578125" style="138"/>
  </cols>
  <sheetData>
    <row r="1" spans="1:6" ht="15.75" x14ac:dyDescent="0.25">
      <c r="A1" s="174" t="s">
        <v>472</v>
      </c>
    </row>
    <row r="2" spans="1:6" ht="15.75" x14ac:dyDescent="0.25">
      <c r="A2" s="175" t="s">
        <v>473</v>
      </c>
    </row>
    <row r="3" spans="1:6" ht="15.75" x14ac:dyDescent="0.25">
      <c r="A3" s="174"/>
    </row>
    <row r="4" spans="1:6" ht="33.75" x14ac:dyDescent="0.25">
      <c r="A4" s="188" t="s">
        <v>474</v>
      </c>
      <c r="B4" s="188" t="s">
        <v>475</v>
      </c>
      <c r="C4" s="188" t="s">
        <v>476</v>
      </c>
      <c r="D4" s="188" t="s">
        <v>477</v>
      </c>
      <c r="E4" s="188" t="s">
        <v>478</v>
      </c>
      <c r="F4" s="188" t="s">
        <v>479</v>
      </c>
    </row>
    <row r="5" spans="1:6" x14ac:dyDescent="0.25">
      <c r="A5" s="176">
        <v>2018</v>
      </c>
      <c r="B5" s="177">
        <v>11916</v>
      </c>
      <c r="C5" s="176">
        <v>14</v>
      </c>
      <c r="D5" s="177">
        <v>6347</v>
      </c>
      <c r="E5" s="178"/>
      <c r="F5" s="178"/>
    </row>
    <row r="6" spans="1:6" x14ac:dyDescent="0.25">
      <c r="A6" s="176">
        <v>2019</v>
      </c>
      <c r="B6" s="177">
        <v>13000</v>
      </c>
      <c r="C6" s="176">
        <v>16</v>
      </c>
      <c r="D6" s="177">
        <v>6500</v>
      </c>
      <c r="E6" s="178"/>
      <c r="F6" s="178"/>
    </row>
    <row r="7" spans="1:6" x14ac:dyDescent="0.25">
      <c r="A7" s="176">
        <v>2020</v>
      </c>
      <c r="B7" s="177">
        <v>15015</v>
      </c>
      <c r="C7" s="176">
        <v>22</v>
      </c>
      <c r="D7" s="177">
        <v>7780</v>
      </c>
      <c r="E7" s="178"/>
      <c r="F7" s="178"/>
    </row>
    <row r="8" spans="1:6" x14ac:dyDescent="0.25">
      <c r="A8" s="176">
        <v>2021</v>
      </c>
      <c r="B8" s="177">
        <v>27510</v>
      </c>
      <c r="C8" s="176">
        <v>27</v>
      </c>
      <c r="D8" s="177">
        <v>14254</v>
      </c>
      <c r="E8" s="178"/>
      <c r="F8" s="178"/>
    </row>
    <row r="9" spans="1:6" x14ac:dyDescent="0.25">
      <c r="A9" s="176">
        <v>2022</v>
      </c>
      <c r="B9" s="177">
        <v>31643</v>
      </c>
      <c r="C9" s="176">
        <v>31</v>
      </c>
      <c r="D9" s="177">
        <v>16440</v>
      </c>
      <c r="E9" s="178"/>
      <c r="F9" s="178"/>
    </row>
    <row r="10" spans="1:6" x14ac:dyDescent="0.25">
      <c r="A10" s="176" t="s">
        <v>480</v>
      </c>
      <c r="B10" s="176" t="s">
        <v>480</v>
      </c>
      <c r="C10" s="176" t="s">
        <v>480</v>
      </c>
      <c r="D10" s="176" t="s">
        <v>480</v>
      </c>
      <c r="E10" s="176" t="s">
        <v>480</v>
      </c>
      <c r="F10" s="176" t="s">
        <v>480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10</vt:i4>
      </vt:variant>
    </vt:vector>
  </HeadingPairs>
  <TitlesOfParts>
    <vt:vector size="26" baseType="lpstr">
      <vt:lpstr>Biomasse</vt:lpstr>
      <vt:lpstr>Biomasse - dossier FC</vt:lpstr>
      <vt:lpstr>Biomasse - dossier FC (2)</vt:lpstr>
      <vt:lpstr>Exigence</vt:lpstr>
      <vt:lpstr>accueil</vt:lpstr>
      <vt:lpstr>Tableau 1 descript prod RC</vt:lpstr>
      <vt:lpstr>Tableau 2 besoins</vt:lpstr>
      <vt:lpstr>Données efficacité energétique</vt:lpstr>
      <vt:lpstr>Tableau 3 Evolution besoins RC </vt:lpstr>
      <vt:lpstr>Tableau 4 Impact subvention</vt:lpstr>
      <vt:lpstr>Tableau 5 plan d'appro</vt:lpstr>
      <vt:lpstr>Tableau 6 Tableau des DN</vt:lpstr>
      <vt:lpstr>Tableau 7 couts exploitation</vt:lpstr>
      <vt:lpstr>Tableau 8 hauteur cheminées</vt:lpstr>
      <vt:lpstr>9 Déficit de financement</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2024-02-20T10:06:07Z</dcterms:created>
  <dcterms:modified xsi:type="dcterms:W3CDTF">2024-02-20T10:06:13Z</dcterms:modified>
  <cp:category/>
  <cp:contentStatus/>
</cp:coreProperties>
</file>